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OI\10.SUPERINTENDENCIA\instrucao_normativas\2026\instrucoes_tecnicas\"/>
    </mc:Choice>
  </mc:AlternateContent>
  <xr:revisionPtr revIDLastSave="0" documentId="8_{7AD4C429-37B1-4F7A-B5FF-94E3C33E3025}" xr6:coauthVersionLast="47" xr6:coauthVersionMax="47" xr10:uidLastSave="{00000000-0000-0000-0000-000000000000}"/>
  <bookViews>
    <workbookView xWindow="28680" yWindow="-120" windowWidth="29040" windowHeight="15720" tabRatio="743" xr2:uid="{C77C083E-AF2A-4B57-81D7-BA05A786E49C}"/>
  </bookViews>
  <sheets>
    <sheet name="ANP após 2015" sheetId="3" r:id="rId1"/>
    <sheet name="INCC" sheetId="2" r:id="rId2"/>
    <sheet name="IGP-DI" sheetId="8" r:id="rId3"/>
    <sheet name="PROPOSTA" sheetId="1" r:id="rId4"/>
    <sheet name="med_SEM REEQ" sheetId="6" state="hidden" r:id="rId5"/>
    <sheet name="med a" sheetId="9" r:id="rId6"/>
    <sheet name="med b" sheetId="10" r:id="rId7"/>
    <sheet name="med c" sheetId="11" r:id="rId8"/>
    <sheet name="med d" sheetId="12" r:id="rId9"/>
    <sheet name="med e" sheetId="13" r:id="rId10"/>
    <sheet name="med f" sheetId="14" r:id="rId11"/>
    <sheet name="med g" sheetId="15" r:id="rId12"/>
    <sheet name="med h" sheetId="16" r:id="rId13"/>
    <sheet name="med i" sheetId="17" r:id="rId14"/>
    <sheet name="med-soma" sheetId="18" r:id="rId15"/>
    <sheet name="saldo" sheetId="19" r:id="rId16"/>
    <sheet name="global" sheetId="20" r:id="rId17"/>
  </sheets>
  <externalReferences>
    <externalReference r:id="rId18"/>
    <externalReference r:id="rId19"/>
  </externalReferences>
  <definedNames>
    <definedName name="_xlnm._FilterDatabase" localSheetId="16" hidden="1">global!$A$11:$BB$85</definedName>
    <definedName name="_xlnm._FilterDatabase" localSheetId="5" hidden="1">'med a'!$A$11:$BB$85</definedName>
    <definedName name="_xlnm._FilterDatabase" localSheetId="6" hidden="1">'med b'!$A$11:$BB$85</definedName>
    <definedName name="_xlnm._FilterDatabase" localSheetId="7" hidden="1">'med c'!$A$11:$BB$85</definedName>
    <definedName name="_xlnm._FilterDatabase" localSheetId="8" hidden="1">'med d'!$A$11:$BB$85</definedName>
    <definedName name="_xlnm._FilterDatabase" localSheetId="9" hidden="1">'med e'!$A$11:$BB$85</definedName>
    <definedName name="_xlnm._FilterDatabase" localSheetId="10" hidden="1">'med f'!$A$11:$BB$85</definedName>
    <definedName name="_xlnm._FilterDatabase" localSheetId="11" hidden="1">'med g'!$A$11:$BB$85</definedName>
    <definedName name="_xlnm._FilterDatabase" localSheetId="12" hidden="1">'med h'!$A$11:$BB$85</definedName>
    <definedName name="_xlnm._FilterDatabase" localSheetId="13" hidden="1">'med i'!$A$11:$BB$85</definedName>
    <definedName name="_xlnm._FilterDatabase" localSheetId="4" hidden="1">'med_SEM REEQ'!$A$11:$BB$81</definedName>
    <definedName name="_xlnm._FilterDatabase" localSheetId="14" hidden="1">'med-soma'!$A$11:$BB$85</definedName>
    <definedName name="_xlnm._FilterDatabase" localSheetId="3" hidden="1">PROPOSTA!$A$11:$BE$11</definedName>
    <definedName name="_xlnm._FilterDatabase" localSheetId="15" hidden="1">saldo!$A$11:$BB$85</definedName>
    <definedName name="_xlnm.Print_Area" localSheetId="0">'ANP após 2015'!$A$1:$H$570</definedName>
    <definedName name="_xlnm.Print_Area" localSheetId="16">global!$A$1:$S$85</definedName>
    <definedName name="_xlnm.Print_Area" localSheetId="5">'med a'!$A$1:$S$85</definedName>
    <definedName name="_xlnm.Print_Area" localSheetId="6">'med b'!$A$1:$S$85</definedName>
    <definedName name="_xlnm.Print_Area" localSheetId="7">'med c'!$A$1:$S$85</definedName>
    <definedName name="_xlnm.Print_Area" localSheetId="8">'med d'!$A$1:$S$85</definedName>
    <definedName name="_xlnm.Print_Area" localSheetId="9">'med e'!$A$1:$S$85</definedName>
    <definedName name="_xlnm.Print_Area" localSheetId="10">'med f'!$A$1:$S$85</definedName>
    <definedName name="_xlnm.Print_Area" localSheetId="11">'med g'!$A$1:$S$85</definedName>
    <definedName name="_xlnm.Print_Area" localSheetId="12">'med h'!$A$1:$S$85</definedName>
    <definedName name="_xlnm.Print_Area" localSheetId="13">'med i'!$A$1:$S$85</definedName>
    <definedName name="_xlnm.Print_Area" localSheetId="4">'med_SEM REEQ'!$A$1:$S$81</definedName>
    <definedName name="_xlnm.Print_Area" localSheetId="14">'med-soma'!$A$1:$S$85</definedName>
    <definedName name="_xlnm.Print_Area" localSheetId="3">PROPOSTA!$A$1:$V$69</definedName>
    <definedName name="_xlnm.Print_Area" localSheetId="15">saldo!$A$1:$S$85</definedName>
    <definedName name="d" localSheetId="16">[1]proposta!#REF!</definedName>
    <definedName name="d" localSheetId="2">[1]proposta!#REF!</definedName>
    <definedName name="d" localSheetId="5">[1]proposta!#REF!</definedName>
    <definedName name="d" localSheetId="6">[1]proposta!#REF!</definedName>
    <definedName name="d" localSheetId="7">[1]proposta!#REF!</definedName>
    <definedName name="d" localSheetId="8">[1]proposta!#REF!</definedName>
    <definedName name="d" localSheetId="9">[1]proposta!#REF!</definedName>
    <definedName name="d" localSheetId="10">[1]proposta!#REF!</definedName>
    <definedName name="d" localSheetId="11">[1]proposta!#REF!</definedName>
    <definedName name="d" localSheetId="12">[1]proposta!#REF!</definedName>
    <definedName name="d" localSheetId="13">[1]proposta!#REF!</definedName>
    <definedName name="d" localSheetId="4">[1]proposta!#REF!</definedName>
    <definedName name="d" localSheetId="14">[1]proposta!#REF!</definedName>
    <definedName name="d" localSheetId="15">[1]proposta!#REF!</definedName>
    <definedName name="d">[1]proposta!#REF!</definedName>
    <definedName name="j" localSheetId="0">[1]proposta!#REF!</definedName>
    <definedName name="j" localSheetId="16">global!#REF!</definedName>
    <definedName name="j" localSheetId="2">[2]PROPOSTA!#REF!</definedName>
    <definedName name="j" localSheetId="1">[1]proposta!#REF!</definedName>
    <definedName name="j" localSheetId="5">'med a'!#REF!</definedName>
    <definedName name="j" localSheetId="6">'med b'!#REF!</definedName>
    <definedName name="j" localSheetId="7">'med c'!#REF!</definedName>
    <definedName name="j" localSheetId="8">'med d'!#REF!</definedName>
    <definedName name="j" localSheetId="9">'med e'!#REF!</definedName>
    <definedName name="j" localSheetId="10">'med f'!#REF!</definedName>
    <definedName name="j" localSheetId="11">'med g'!#REF!</definedName>
    <definedName name="j" localSheetId="12">'med h'!#REF!</definedName>
    <definedName name="j" localSheetId="13">'med i'!#REF!</definedName>
    <definedName name="j" localSheetId="4">'med_SEM REEQ'!#REF!</definedName>
    <definedName name="j" localSheetId="14">'med-soma'!#REF!</definedName>
    <definedName name="j" localSheetId="15">saldo!#REF!</definedName>
    <definedName name="j">PROPOSTA!#REF!</definedName>
    <definedName name="_xlnm.Print_Titles" localSheetId="16">global!$9:$10</definedName>
    <definedName name="_xlnm.Print_Titles" localSheetId="5">'med a'!$9:$10</definedName>
    <definedName name="_xlnm.Print_Titles" localSheetId="6">'med b'!$9:$10</definedName>
    <definedName name="_xlnm.Print_Titles" localSheetId="7">'med c'!$9:$10</definedName>
    <definedName name="_xlnm.Print_Titles" localSheetId="8">'med d'!$9:$10</definedName>
    <definedName name="_xlnm.Print_Titles" localSheetId="9">'med e'!$9:$10</definedName>
    <definedName name="_xlnm.Print_Titles" localSheetId="10">'med f'!$9:$10</definedName>
    <definedName name="_xlnm.Print_Titles" localSheetId="11">'med g'!$9:$10</definedName>
    <definedName name="_xlnm.Print_Titles" localSheetId="12">'med h'!$9:$10</definedName>
    <definedName name="_xlnm.Print_Titles" localSheetId="13">'med i'!$9:$10</definedName>
    <definedName name="_xlnm.Print_Titles" localSheetId="4">'med_SEM REEQ'!$9:$10</definedName>
    <definedName name="_xlnm.Print_Titles" localSheetId="14">'med-soma'!$9:$10</definedName>
    <definedName name="_xlnm.Print_Titles" localSheetId="3">PROPOSTA!$9:$10</definedName>
    <definedName name="_xlnm.Print_Titles" localSheetId="15">saldo!$9:$10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57" i="3" l="1"/>
  <c r="D558" i="3"/>
  <c r="F558" i="3" s="1"/>
  <c r="D559" i="3"/>
  <c r="F559" i="3" s="1"/>
  <c r="D560" i="3"/>
  <c r="D561" i="3"/>
  <c r="D562" i="3"/>
  <c r="D563" i="3"/>
  <c r="F384" i="8"/>
  <c r="F383" i="8"/>
  <c r="F382" i="8"/>
  <c r="F384" i="2"/>
  <c r="F383" i="2"/>
  <c r="F382" i="2"/>
  <c r="F381" i="2"/>
  <c r="F560" i="3" l="1"/>
  <c r="D554" i="3"/>
  <c r="D553" i="3"/>
  <c r="D552" i="3"/>
  <c r="D551" i="3"/>
  <c r="D550" i="3"/>
  <c r="F551" i="3" s="1"/>
  <c r="D549" i="3"/>
  <c r="D548" i="3"/>
  <c r="D547" i="3"/>
  <c r="D546" i="3"/>
  <c r="D545" i="3"/>
  <c r="F375" i="8"/>
  <c r="F376" i="8"/>
  <c r="F377" i="8"/>
  <c r="F378" i="8"/>
  <c r="F379" i="8"/>
  <c r="F380" i="8"/>
  <c r="F381" i="8"/>
  <c r="F380" i="2"/>
  <c r="F379" i="2"/>
  <c r="F378" i="2"/>
  <c r="F377" i="2"/>
  <c r="F376" i="2"/>
  <c r="F375" i="2"/>
  <c r="F552" i="3" l="1"/>
  <c r="F553" i="3"/>
  <c r="F546" i="3"/>
  <c r="F554" i="3"/>
  <c r="F550" i="3"/>
  <c r="F547" i="3"/>
  <c r="F548" i="3"/>
  <c r="F549" i="3"/>
  <c r="D556" i="3"/>
  <c r="F557" i="3" s="1"/>
  <c r="D555" i="3"/>
  <c r="F555" i="3" s="1"/>
  <c r="D544" i="3"/>
  <c r="F545" i="3" s="1"/>
  <c r="D543" i="3"/>
  <c r="D542" i="3"/>
  <c r="D541" i="3"/>
  <c r="D540" i="3"/>
  <c r="D539" i="3"/>
  <c r="D538" i="3"/>
  <c r="D537" i="3"/>
  <c r="D536" i="3"/>
  <c r="D535" i="3"/>
  <c r="D534" i="3"/>
  <c r="D533" i="3"/>
  <c r="D532" i="3"/>
  <c r="D531" i="3"/>
  <c r="D530" i="3"/>
  <c r="D528" i="3"/>
  <c r="D527" i="3"/>
  <c r="D526" i="3"/>
  <c r="D525" i="3"/>
  <c r="D524" i="3"/>
  <c r="D529" i="3"/>
  <c r="G239" i="3"/>
  <c r="G238" i="3"/>
  <c r="G237" i="3"/>
  <c r="G236" i="3"/>
  <c r="D256" i="3"/>
  <c r="D255" i="3"/>
  <c r="D254" i="3"/>
  <c r="D253" i="3"/>
  <c r="D252" i="3"/>
  <c r="D251" i="3"/>
  <c r="D250" i="3"/>
  <c r="D249" i="3"/>
  <c r="D248" i="3"/>
  <c r="D247" i="3"/>
  <c r="D246" i="3"/>
  <c r="G495" i="3"/>
  <c r="D523" i="3"/>
  <c r="D522" i="3"/>
  <c r="D521" i="3"/>
  <c r="D520" i="3"/>
  <c r="D519" i="3"/>
  <c r="D518" i="3"/>
  <c r="D517" i="3"/>
  <c r="D516" i="3"/>
  <c r="D515" i="3"/>
  <c r="D514" i="3"/>
  <c r="E242" i="3"/>
  <c r="D242" i="3" s="1"/>
  <c r="D236" i="3"/>
  <c r="D237" i="3"/>
  <c r="D238" i="3"/>
  <c r="D239" i="3"/>
  <c r="D240" i="3"/>
  <c r="D241" i="3"/>
  <c r="D243" i="3"/>
  <c r="D244" i="3"/>
  <c r="D245" i="3"/>
  <c r="F371" i="8"/>
  <c r="F372" i="8"/>
  <c r="F373" i="8"/>
  <c r="F374" i="8"/>
  <c r="F530" i="3" l="1"/>
  <c r="F239" i="3"/>
  <c r="F251" i="3"/>
  <c r="F556" i="3"/>
  <c r="F516" i="3"/>
  <c r="F525" i="3"/>
  <c r="F237" i="3"/>
  <c r="F524" i="3"/>
  <c r="F534" i="3"/>
  <c r="F240" i="3"/>
  <c r="G240" i="3" s="1"/>
  <c r="F542" i="3"/>
  <c r="F245" i="3"/>
  <c r="F520" i="3"/>
  <c r="F526" i="3"/>
  <c r="F535" i="3"/>
  <c r="F243" i="3"/>
  <c r="F533" i="3"/>
  <c r="F539" i="3"/>
  <c r="F529" i="3"/>
  <c r="F541" i="3"/>
  <c r="F540" i="3"/>
  <c r="F531" i="3"/>
  <c r="F532" i="3"/>
  <c r="F528" i="3"/>
  <c r="F536" i="3"/>
  <c r="F538" i="3"/>
  <c r="F543" i="3"/>
  <c r="F527" i="3"/>
  <c r="F544" i="3"/>
  <c r="F256" i="3"/>
  <c r="F521" i="3"/>
  <c r="F522" i="3"/>
  <c r="F241" i="3"/>
  <c r="F537" i="3"/>
  <c r="F254" i="3"/>
  <c r="F248" i="3"/>
  <c r="F519" i="3"/>
  <c r="F515" i="3"/>
  <c r="F250" i="3"/>
  <c r="F517" i="3"/>
  <c r="F246" i="3"/>
  <c r="F244" i="3"/>
  <c r="F247" i="3"/>
  <c r="F255" i="3"/>
  <c r="F249" i="3"/>
  <c r="F252" i="3"/>
  <c r="F238" i="3"/>
  <c r="F518" i="3"/>
  <c r="F253" i="3"/>
  <c r="F242" i="3"/>
  <c r="F523" i="3"/>
  <c r="F370" i="2"/>
  <c r="F371" i="2"/>
  <c r="F372" i="2"/>
  <c r="F373" i="2"/>
  <c r="F374" i="2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F514" i="3" s="1"/>
  <c r="D235" i="3"/>
  <c r="F236" i="3" s="1"/>
  <c r="D234" i="3"/>
  <c r="D233" i="3"/>
  <c r="D232" i="3"/>
  <c r="D231" i="3"/>
  <c r="D230" i="3"/>
  <c r="D229" i="3"/>
  <c r="D228" i="3"/>
  <c r="D227" i="3"/>
  <c r="D226" i="3"/>
  <c r="D225" i="3"/>
  <c r="D224" i="3"/>
  <c r="D223" i="3"/>
  <c r="D222" i="3"/>
  <c r="D221" i="3"/>
  <c r="D220" i="3"/>
  <c r="F370" i="8"/>
  <c r="F369" i="8"/>
  <c r="F368" i="8"/>
  <c r="F367" i="8"/>
  <c r="F366" i="8"/>
  <c r="F365" i="8"/>
  <c r="F364" i="8"/>
  <c r="F363" i="8"/>
  <c r="F362" i="8"/>
  <c r="F361" i="8"/>
  <c r="F360" i="8"/>
  <c r="F359" i="8"/>
  <c r="F369" i="2"/>
  <c r="F368" i="2"/>
  <c r="F367" i="2"/>
  <c r="F366" i="2"/>
  <c r="F365" i="2"/>
  <c r="F364" i="2"/>
  <c r="F363" i="2"/>
  <c r="F362" i="2"/>
  <c r="F361" i="2"/>
  <c r="F360" i="2"/>
  <c r="F359" i="2"/>
  <c r="G415" i="3"/>
  <c r="G416" i="3" s="1"/>
  <c r="G417" i="3" s="1"/>
  <c r="G418" i="3" s="1"/>
  <c r="G419" i="3" s="1"/>
  <c r="G420" i="3" s="1"/>
  <c r="G421" i="3" s="1"/>
  <c r="G422" i="3" s="1"/>
  <c r="G423" i="3" s="1"/>
  <c r="G424" i="3" s="1"/>
  <c r="G425" i="3" s="1"/>
  <c r="G426" i="3" s="1"/>
  <c r="G427" i="3" s="1"/>
  <c r="G428" i="3" s="1"/>
  <c r="G429" i="3" s="1"/>
  <c r="G430" i="3" s="1"/>
  <c r="G431" i="3" s="1"/>
  <c r="G432" i="3" s="1"/>
  <c r="G433" i="3" s="1"/>
  <c r="G434" i="3" s="1"/>
  <c r="G435" i="3" s="1"/>
  <c r="G436" i="3" s="1"/>
  <c r="G437" i="3" s="1"/>
  <c r="G438" i="3" s="1"/>
  <c r="G439" i="3" s="1"/>
  <c r="G440" i="3" s="1"/>
  <c r="G441" i="3" s="1"/>
  <c r="G442" i="3" s="1"/>
  <c r="G443" i="3" s="1"/>
  <c r="G444" i="3" s="1"/>
  <c r="G445" i="3" s="1"/>
  <c r="G446" i="3" s="1"/>
  <c r="G447" i="3" s="1"/>
  <c r="G448" i="3" s="1"/>
  <c r="G449" i="3" s="1"/>
  <c r="G450" i="3" s="1"/>
  <c r="G451" i="3" s="1"/>
  <c r="G452" i="3" s="1"/>
  <c r="G453" i="3" s="1"/>
  <c r="G454" i="3" s="1"/>
  <c r="G455" i="3" s="1"/>
  <c r="G456" i="3" s="1"/>
  <c r="G457" i="3" s="1"/>
  <c r="G458" i="3" s="1"/>
  <c r="G459" i="3" s="1"/>
  <c r="G460" i="3" s="1"/>
  <c r="G461" i="3" s="1"/>
  <c r="G462" i="3" s="1"/>
  <c r="G463" i="3" s="1"/>
  <c r="G464" i="3" s="1"/>
  <c r="G465" i="3" s="1"/>
  <c r="G466" i="3" s="1"/>
  <c r="G467" i="3" s="1"/>
  <c r="G468" i="3" s="1"/>
  <c r="G469" i="3" s="1"/>
  <c r="G470" i="3" s="1"/>
  <c r="G471" i="3" s="1"/>
  <c r="G472" i="3" s="1"/>
  <c r="G473" i="3" s="1"/>
  <c r="G474" i="3" s="1"/>
  <c r="G475" i="3" s="1"/>
  <c r="G476" i="3" s="1"/>
  <c r="G477" i="3" s="1"/>
  <c r="G478" i="3" s="1"/>
  <c r="G479" i="3" s="1"/>
  <c r="G480" i="3" s="1"/>
  <c r="G481" i="3" s="1"/>
  <c r="G482" i="3" s="1"/>
  <c r="G483" i="3" s="1"/>
  <c r="G484" i="3" s="1"/>
  <c r="G485" i="3" s="1"/>
  <c r="G486" i="3" s="1"/>
  <c r="G487" i="3" s="1"/>
  <c r="G488" i="3" s="1"/>
  <c r="G489" i="3" s="1"/>
  <c r="G490" i="3" s="1"/>
  <c r="G491" i="3" s="1"/>
  <c r="G492" i="3" s="1"/>
  <c r="G493" i="3" s="1"/>
  <c r="G494" i="3" s="1"/>
  <c r="G496" i="3" s="1"/>
  <c r="G497" i="3" s="1"/>
  <c r="G498" i="3" s="1"/>
  <c r="G499" i="3" s="1"/>
  <c r="G500" i="3" s="1"/>
  <c r="G501" i="3" s="1"/>
  <c r="G414" i="3"/>
  <c r="G413" i="3"/>
  <c r="G412" i="3"/>
  <c r="G411" i="3"/>
  <c r="G410" i="3"/>
  <c r="G409" i="3"/>
  <c r="G408" i="3"/>
  <c r="G407" i="3"/>
  <c r="G406" i="3"/>
  <c r="G405" i="3"/>
  <c r="G404" i="3"/>
  <c r="G403" i="3"/>
  <c r="G402" i="3"/>
  <c r="G401" i="3"/>
  <c r="G400" i="3"/>
  <c r="G399" i="3"/>
  <c r="G398" i="3"/>
  <c r="G397" i="3"/>
  <c r="G396" i="3"/>
  <c r="G395" i="3"/>
  <c r="G394" i="3"/>
  <c r="G393" i="3"/>
  <c r="G392" i="3"/>
  <c r="G391" i="3"/>
  <c r="G390" i="3"/>
  <c r="G389" i="3"/>
  <c r="G388" i="3"/>
  <c r="G387" i="3"/>
  <c r="G386" i="3"/>
  <c r="G385" i="3"/>
  <c r="G384" i="3"/>
  <c r="G383" i="3"/>
  <c r="G382" i="3"/>
  <c r="G381" i="3"/>
  <c r="G380" i="3"/>
  <c r="G379" i="3"/>
  <c r="G378" i="3"/>
  <c r="G377" i="3"/>
  <c r="G376" i="3"/>
  <c r="G375" i="3"/>
  <c r="G374" i="3"/>
  <c r="G373" i="3"/>
  <c r="G372" i="3"/>
  <c r="G371" i="3"/>
  <c r="G370" i="3"/>
  <c r="G369" i="3"/>
  <c r="G368" i="3"/>
  <c r="G367" i="3"/>
  <c r="G366" i="3"/>
  <c r="G365" i="3"/>
  <c r="G364" i="3"/>
  <c r="G363" i="3"/>
  <c r="G362" i="3"/>
  <c r="G361" i="3"/>
  <c r="G360" i="3"/>
  <c r="G359" i="3"/>
  <c r="G358" i="3"/>
  <c r="G357" i="3"/>
  <c r="G356" i="3"/>
  <c r="G355" i="3"/>
  <c r="G354" i="3"/>
  <c r="F406" i="3"/>
  <c r="F405" i="3"/>
  <c r="F404" i="3"/>
  <c r="F403" i="3"/>
  <c r="F402" i="3"/>
  <c r="F401" i="3"/>
  <c r="F400" i="3"/>
  <c r="F399" i="3"/>
  <c r="F398" i="3"/>
  <c r="F397" i="3"/>
  <c r="F396" i="3"/>
  <c r="F395" i="3"/>
  <c r="F394" i="3"/>
  <c r="F393" i="3"/>
  <c r="F392" i="3"/>
  <c r="F391" i="3"/>
  <c r="F390" i="3"/>
  <c r="F389" i="3"/>
  <c r="F388" i="3"/>
  <c r="F387" i="3"/>
  <c r="F386" i="3"/>
  <c r="F385" i="3"/>
  <c r="F384" i="3"/>
  <c r="F383" i="3"/>
  <c r="F382" i="3"/>
  <c r="F381" i="3"/>
  <c r="F380" i="3"/>
  <c r="F379" i="3"/>
  <c r="F378" i="3"/>
  <c r="D497" i="3"/>
  <c r="D496" i="3"/>
  <c r="D495" i="3"/>
  <c r="D494" i="3"/>
  <c r="D493" i="3"/>
  <c r="D492" i="3"/>
  <c r="D491" i="3"/>
  <c r="D490" i="3"/>
  <c r="D489" i="3"/>
  <c r="D488" i="3"/>
  <c r="D487" i="3"/>
  <c r="D486" i="3"/>
  <c r="D485" i="3"/>
  <c r="D484" i="3"/>
  <c r="D483" i="3"/>
  <c r="D482" i="3"/>
  <c r="D481" i="3"/>
  <c r="D480" i="3"/>
  <c r="D479" i="3"/>
  <c r="D478" i="3"/>
  <c r="D477" i="3"/>
  <c r="D476" i="3"/>
  <c r="D475" i="3"/>
  <c r="D474" i="3"/>
  <c r="D473" i="3"/>
  <c r="D472" i="3"/>
  <c r="D471" i="3"/>
  <c r="D470" i="3"/>
  <c r="D469" i="3"/>
  <c r="D468" i="3"/>
  <c r="D467" i="3"/>
  <c r="D466" i="3"/>
  <c r="D465" i="3"/>
  <c r="D464" i="3"/>
  <c r="D463" i="3"/>
  <c r="D462" i="3"/>
  <c r="D461" i="3"/>
  <c r="D460" i="3"/>
  <c r="D459" i="3"/>
  <c r="D458" i="3"/>
  <c r="D457" i="3"/>
  <c r="D456" i="3"/>
  <c r="D455" i="3"/>
  <c r="D454" i="3"/>
  <c r="D453" i="3"/>
  <c r="D452" i="3"/>
  <c r="D451" i="3"/>
  <c r="D450" i="3"/>
  <c r="D449" i="3"/>
  <c r="D448" i="3"/>
  <c r="D447" i="3"/>
  <c r="D446" i="3"/>
  <c r="D445" i="3"/>
  <c r="G188" i="3"/>
  <c r="G189" i="3" s="1"/>
  <c r="G190" i="3" s="1"/>
  <c r="G191" i="3" s="1"/>
  <c r="G192" i="3" s="1"/>
  <c r="G193" i="3" s="1"/>
  <c r="G194" i="3" s="1"/>
  <c r="G195" i="3" s="1"/>
  <c r="G196" i="3" s="1"/>
  <c r="G197" i="3" s="1"/>
  <c r="G198" i="3" s="1"/>
  <c r="G199" i="3" s="1"/>
  <c r="G200" i="3" s="1"/>
  <c r="G201" i="3" s="1"/>
  <c r="G202" i="3" s="1"/>
  <c r="G203" i="3" s="1"/>
  <c r="G204" i="3" s="1"/>
  <c r="G205" i="3" s="1"/>
  <c r="G206" i="3" s="1"/>
  <c r="G207" i="3" s="1"/>
  <c r="G208" i="3" s="1"/>
  <c r="G209" i="3" s="1"/>
  <c r="G210" i="3" s="1"/>
  <c r="G211" i="3" s="1"/>
  <c r="G212" i="3" s="1"/>
  <c r="G213" i="3" s="1"/>
  <c r="G214" i="3" s="1"/>
  <c r="G215" i="3" s="1"/>
  <c r="G216" i="3" s="1"/>
  <c r="G217" i="3" s="1"/>
  <c r="G218" i="3" s="1"/>
  <c r="G219" i="3" s="1"/>
  <c r="G220" i="3" s="1"/>
  <c r="G221" i="3" s="1"/>
  <c r="G222" i="3" s="1"/>
  <c r="G223" i="3" s="1"/>
  <c r="G224" i="3" s="1"/>
  <c r="G225" i="3" s="1"/>
  <c r="G226" i="3" s="1"/>
  <c r="G227" i="3" s="1"/>
  <c r="G228" i="3" s="1"/>
  <c r="G229" i="3" s="1"/>
  <c r="G230" i="3" s="1"/>
  <c r="G231" i="3" s="1"/>
  <c r="G232" i="3" s="1"/>
  <c r="G233" i="3" s="1"/>
  <c r="G234" i="3" s="1"/>
  <c r="G235" i="3" s="1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D219" i="3"/>
  <c r="D218" i="3"/>
  <c r="D217" i="3"/>
  <c r="D216" i="3"/>
  <c r="D215" i="3"/>
  <c r="D214" i="3"/>
  <c r="D213" i="3"/>
  <c r="D212" i="3"/>
  <c r="D211" i="3"/>
  <c r="D210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1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427" i="3"/>
  <c r="D428" i="3"/>
  <c r="D429" i="3"/>
  <c r="D430" i="3"/>
  <c r="D431" i="3"/>
  <c r="D432" i="3"/>
  <c r="F432" i="3" s="1"/>
  <c r="D433" i="3"/>
  <c r="D434" i="3"/>
  <c r="D435" i="3"/>
  <c r="D436" i="3"/>
  <c r="D437" i="3"/>
  <c r="D438" i="3"/>
  <c r="D439" i="3"/>
  <c r="D440" i="3"/>
  <c r="D441" i="3"/>
  <c r="D442" i="3"/>
  <c r="D443" i="3"/>
  <c r="D444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F505" i="3" l="1"/>
  <c r="G241" i="3"/>
  <c r="G242" i="3"/>
  <c r="G243" i="3" s="1"/>
  <c r="G244" i="3" s="1"/>
  <c r="G245" i="3" s="1"/>
  <c r="G246" i="3" s="1"/>
  <c r="G247" i="3"/>
  <c r="G248" i="3" s="1"/>
  <c r="G249" i="3" s="1"/>
  <c r="G250" i="3" s="1"/>
  <c r="G251" i="3" s="1"/>
  <c r="G252" i="3" s="1"/>
  <c r="G253" i="3" s="1"/>
  <c r="G254" i="3" s="1"/>
  <c r="G255" i="3" s="1"/>
  <c r="G256" i="3" s="1"/>
  <c r="F431" i="3"/>
  <c r="F508" i="3"/>
  <c r="F224" i="3"/>
  <c r="F509" i="3"/>
  <c r="F173" i="3"/>
  <c r="F197" i="3"/>
  <c r="F510" i="3"/>
  <c r="F502" i="3"/>
  <c r="G502" i="3" s="1"/>
  <c r="F507" i="3"/>
  <c r="F512" i="3"/>
  <c r="F227" i="3"/>
  <c r="F506" i="3"/>
  <c r="F436" i="3"/>
  <c r="F511" i="3"/>
  <c r="F441" i="3"/>
  <c r="F500" i="3"/>
  <c r="F442" i="3"/>
  <c r="F501" i="3"/>
  <c r="F183" i="3"/>
  <c r="F223" i="3"/>
  <c r="F440" i="3"/>
  <c r="F437" i="3"/>
  <c r="F218" i="3"/>
  <c r="F215" i="3"/>
  <c r="F434" i="3"/>
  <c r="F208" i="3"/>
  <c r="F162" i="3"/>
  <c r="F428" i="3"/>
  <c r="F193" i="3"/>
  <c r="F195" i="3"/>
  <c r="F494" i="3"/>
  <c r="F172" i="3"/>
  <c r="F504" i="3"/>
  <c r="F221" i="3"/>
  <c r="F228" i="3"/>
  <c r="F463" i="3"/>
  <c r="F465" i="3"/>
  <c r="F171" i="3"/>
  <c r="F466" i="3"/>
  <c r="F444" i="3"/>
  <c r="F445" i="3"/>
  <c r="F222" i="3"/>
  <c r="F435" i="3"/>
  <c r="F499" i="3"/>
  <c r="F487" i="3"/>
  <c r="F489" i="3"/>
  <c r="F196" i="3"/>
  <c r="F490" i="3"/>
  <c r="F456" i="3"/>
  <c r="F480" i="3"/>
  <c r="F429" i="3"/>
  <c r="F235" i="3"/>
  <c r="F199" i="3"/>
  <c r="F468" i="3"/>
  <c r="F469" i="3"/>
  <c r="F496" i="3"/>
  <c r="F473" i="3"/>
  <c r="F451" i="3"/>
  <c r="F475" i="3"/>
  <c r="F452" i="3"/>
  <c r="F476" i="3"/>
  <c r="F167" i="3"/>
  <c r="F453" i="3"/>
  <c r="F477" i="3"/>
  <c r="F225" i="3"/>
  <c r="F454" i="3"/>
  <c r="F478" i="3"/>
  <c r="F226" i="3"/>
  <c r="F430" i="3"/>
  <c r="F212" i="3"/>
  <c r="F455" i="3"/>
  <c r="F479" i="3"/>
  <c r="F503" i="3"/>
  <c r="F491" i="3"/>
  <c r="F492" i="3"/>
  <c r="F175" i="3"/>
  <c r="F470" i="3"/>
  <c r="F179" i="3"/>
  <c r="F203" i="3"/>
  <c r="F495" i="3"/>
  <c r="F472" i="3"/>
  <c r="F449" i="3"/>
  <c r="F481" i="3"/>
  <c r="F443" i="3"/>
  <c r="F458" i="3"/>
  <c r="F191" i="3"/>
  <c r="F459" i="3"/>
  <c r="F231" i="3"/>
  <c r="F168" i="3"/>
  <c r="F460" i="3"/>
  <c r="F232" i="3"/>
  <c r="F461" i="3"/>
  <c r="F485" i="3"/>
  <c r="F233" i="3"/>
  <c r="F219" i="3"/>
  <c r="F462" i="3"/>
  <c r="F486" i="3"/>
  <c r="F234" i="3"/>
  <c r="F474" i="3"/>
  <c r="F457" i="3"/>
  <c r="F482" i="3"/>
  <c r="F467" i="3"/>
  <c r="F493" i="3"/>
  <c r="F513" i="3"/>
  <c r="F446" i="3"/>
  <c r="F439" i="3"/>
  <c r="F471" i="3"/>
  <c r="F448" i="3"/>
  <c r="F450" i="3"/>
  <c r="F229" i="3"/>
  <c r="F230" i="3"/>
  <c r="F483" i="3"/>
  <c r="F192" i="3"/>
  <c r="F484" i="3"/>
  <c r="F498" i="3"/>
  <c r="F169" i="3"/>
  <c r="F220" i="3"/>
  <c r="F464" i="3"/>
  <c r="F488" i="3"/>
  <c r="F447" i="3"/>
  <c r="F213" i="3"/>
  <c r="F217" i="3"/>
  <c r="F433" i="3"/>
  <c r="F176" i="3"/>
  <c r="F200" i="3"/>
  <c r="F201" i="3"/>
  <c r="F186" i="3"/>
  <c r="F177" i="3"/>
  <c r="F178" i="3"/>
  <c r="F202" i="3"/>
  <c r="F180" i="3"/>
  <c r="F204" i="3"/>
  <c r="F438" i="3"/>
  <c r="F181" i="3"/>
  <c r="F205" i="3"/>
  <c r="F182" i="3"/>
  <c r="F206" i="3"/>
  <c r="F185" i="3"/>
  <c r="F211" i="3"/>
  <c r="F188" i="3"/>
  <c r="F189" i="3"/>
  <c r="F214" i="3"/>
  <c r="F170" i="3"/>
  <c r="F194" i="3"/>
  <c r="F184" i="3"/>
  <c r="F187" i="3"/>
  <c r="F190" i="3"/>
  <c r="F497" i="3"/>
  <c r="F216" i="3"/>
  <c r="F174" i="3"/>
  <c r="F198" i="3"/>
  <c r="F207" i="3"/>
  <c r="F209" i="3"/>
  <c r="F154" i="3"/>
  <c r="F150" i="3"/>
  <c r="F210" i="3"/>
  <c r="F166" i="3"/>
  <c r="F151" i="3"/>
  <c r="F158" i="3"/>
  <c r="F153" i="3"/>
  <c r="F165" i="3"/>
  <c r="F157" i="3"/>
  <c r="F160" i="3"/>
  <c r="F152" i="3"/>
  <c r="F159" i="3"/>
  <c r="F161" i="3"/>
  <c r="F164" i="3"/>
  <c r="F156" i="3"/>
  <c r="F163" i="3"/>
  <c r="F155" i="3"/>
  <c r="G503" i="3" l="1"/>
  <c r="G504" i="3" s="1"/>
  <c r="G505" i="3" s="1"/>
  <c r="G506" i="3" s="1"/>
  <c r="G507" i="3" s="1"/>
  <c r="G508" i="3" s="1"/>
  <c r="G509" i="3" s="1"/>
  <c r="G510" i="3" s="1"/>
  <c r="G511" i="3" s="1"/>
  <c r="G512" i="3" s="1"/>
  <c r="G513" i="3" s="1"/>
  <c r="G514" i="3" s="1"/>
  <c r="G515" i="3" s="1"/>
  <c r="G516" i="3" s="1"/>
  <c r="G517" i="3" s="1"/>
  <c r="G518" i="3" s="1"/>
  <c r="G519" i="3" s="1"/>
  <c r="G520" i="3" s="1"/>
  <c r="G521" i="3" s="1"/>
  <c r="G522" i="3" s="1"/>
  <c r="G523" i="3" s="1"/>
  <c r="G524" i="3" s="1"/>
  <c r="G525" i="3" s="1"/>
  <c r="G526" i="3" s="1"/>
  <c r="G527" i="3" s="1"/>
  <c r="G528" i="3" s="1"/>
  <c r="G529" i="3" s="1"/>
  <c r="G530" i="3" s="1"/>
  <c r="G531" i="3" s="1"/>
  <c r="G532" i="3" s="1"/>
  <c r="G533" i="3" s="1"/>
  <c r="G534" i="3" s="1"/>
  <c r="G535" i="3" s="1"/>
  <c r="G536" i="3" s="1"/>
  <c r="G537" i="3" s="1"/>
  <c r="G538" i="3" s="1"/>
  <c r="G539" i="3" s="1"/>
  <c r="G540" i="3" s="1"/>
  <c r="G541" i="3" s="1"/>
  <c r="G542" i="3" s="1"/>
  <c r="G543" i="3" s="1"/>
  <c r="G544" i="3" s="1"/>
  <c r="G545" i="3" s="1"/>
  <c r="G546" i="3" s="1"/>
  <c r="G547" i="3" s="1"/>
  <c r="G548" i="3" s="1"/>
  <c r="G549" i="3" s="1"/>
  <c r="G550" i="3" s="1"/>
  <c r="G551" i="3" s="1"/>
  <c r="G552" i="3" s="1"/>
  <c r="G553" i="3" s="1"/>
  <c r="G554" i="3" s="1"/>
  <c r="G555" i="3" s="1"/>
  <c r="G556" i="3" s="1"/>
  <c r="G557" i="3" s="1"/>
  <c r="G558" i="3" s="1"/>
  <c r="G559" i="3" s="1"/>
  <c r="G560" i="3" s="1"/>
  <c r="F354" i="2"/>
  <c r="G354" i="2"/>
  <c r="F355" i="2"/>
  <c r="G355" i="2" s="1"/>
  <c r="G356" i="2" s="1"/>
  <c r="G357" i="2" s="1"/>
  <c r="G358" i="2" s="1"/>
  <c r="G359" i="2" s="1"/>
  <c r="G360" i="2" s="1"/>
  <c r="G361" i="2" s="1"/>
  <c r="G362" i="2" s="1"/>
  <c r="G363" i="2" s="1"/>
  <c r="G364" i="2" s="1"/>
  <c r="G365" i="2" s="1"/>
  <c r="G366" i="2" s="1"/>
  <c r="G367" i="2" s="1"/>
  <c r="G368" i="2" s="1"/>
  <c r="G369" i="2" s="1"/>
  <c r="G370" i="2" s="1"/>
  <c r="G371" i="2" s="1"/>
  <c r="G372" i="2" s="1"/>
  <c r="G373" i="2" s="1"/>
  <c r="G374" i="2" s="1"/>
  <c r="G375" i="2" s="1"/>
  <c r="G376" i="2" s="1"/>
  <c r="G377" i="2" s="1"/>
  <c r="G378" i="2" s="1"/>
  <c r="G379" i="2" s="1"/>
  <c r="G380" i="2" s="1"/>
  <c r="G381" i="2" s="1"/>
  <c r="G382" i="2" s="1"/>
  <c r="G383" i="2" s="1"/>
  <c r="G384" i="2" s="1"/>
  <c r="F356" i="2"/>
  <c r="F357" i="2"/>
  <c r="F358" i="2"/>
  <c r="F355" i="8" l="1"/>
  <c r="G355" i="8"/>
  <c r="F356" i="8"/>
  <c r="G356" i="8"/>
  <c r="F357" i="8"/>
  <c r="G357" i="8"/>
  <c r="G358" i="8" s="1"/>
  <c r="G359" i="8" s="1"/>
  <c r="G360" i="8" s="1"/>
  <c r="G361" i="8" s="1"/>
  <c r="G362" i="8" s="1"/>
  <c r="G363" i="8" s="1"/>
  <c r="G364" i="8" s="1"/>
  <c r="G365" i="8" s="1"/>
  <c r="G366" i="8" s="1"/>
  <c r="G367" i="8" s="1"/>
  <c r="G368" i="8" s="1"/>
  <c r="G369" i="8" s="1"/>
  <c r="G370" i="8" s="1"/>
  <c r="G371" i="8" s="1"/>
  <c r="G372" i="8" s="1"/>
  <c r="G373" i="8" s="1"/>
  <c r="G374" i="8" s="1"/>
  <c r="G375" i="8" s="1"/>
  <c r="G376" i="8" s="1"/>
  <c r="G377" i="8" s="1"/>
  <c r="G378" i="8" s="1"/>
  <c r="G379" i="8" s="1"/>
  <c r="G380" i="8" s="1"/>
  <c r="G381" i="8" s="1"/>
  <c r="G382" i="8" s="1"/>
  <c r="G383" i="8" s="1"/>
  <c r="G384" i="8" s="1"/>
  <c r="F358" i="8"/>
  <c r="F349" i="8"/>
  <c r="G349" i="8"/>
  <c r="F350" i="8"/>
  <c r="G350" i="8"/>
  <c r="F351" i="8"/>
  <c r="G351" i="8"/>
  <c r="F352" i="8"/>
  <c r="G352" i="8"/>
  <c r="F353" i="8"/>
  <c r="G353" i="8"/>
  <c r="F354" i="8"/>
  <c r="G354" i="8"/>
  <c r="D426" i="3"/>
  <c r="D425" i="3"/>
  <c r="D424" i="3"/>
  <c r="D423" i="3"/>
  <c r="D422" i="3"/>
  <c r="D421" i="3"/>
  <c r="D420" i="3"/>
  <c r="D419" i="3"/>
  <c r="D418" i="3"/>
  <c r="D417" i="3"/>
  <c r="D416" i="3"/>
  <c r="D415" i="3"/>
  <c r="D414" i="3"/>
  <c r="D413" i="3"/>
  <c r="D412" i="3"/>
  <c r="D411" i="3"/>
  <c r="D410" i="3"/>
  <c r="D409" i="3"/>
  <c r="D408" i="3"/>
  <c r="D407" i="3"/>
  <c r="F407" i="3" s="1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D148" i="3"/>
  <c r="F149" i="3" s="1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F129" i="3" s="1"/>
  <c r="F125" i="3"/>
  <c r="G125" i="3"/>
  <c r="F126" i="3"/>
  <c r="G126" i="3"/>
  <c r="F127" i="3"/>
  <c r="G127" i="3"/>
  <c r="F128" i="3"/>
  <c r="G128" i="3"/>
  <c r="F349" i="2"/>
  <c r="F350" i="2"/>
  <c r="F351" i="2"/>
  <c r="F352" i="2"/>
  <c r="F353" i="2"/>
  <c r="F422" i="3" l="1"/>
  <c r="F417" i="3"/>
  <c r="F424" i="3"/>
  <c r="F409" i="3"/>
  <c r="F416" i="3"/>
  <c r="F412" i="3"/>
  <c r="F414" i="3"/>
  <c r="F418" i="3"/>
  <c r="F426" i="3"/>
  <c r="F427" i="3"/>
  <c r="F415" i="3"/>
  <c r="F419" i="3"/>
  <c r="F408" i="3"/>
  <c r="F410" i="3"/>
  <c r="F420" i="3"/>
  <c r="F423" i="3"/>
  <c r="F425" i="3"/>
  <c r="F411" i="3"/>
  <c r="F413" i="3"/>
  <c r="F421" i="3"/>
  <c r="F142" i="3"/>
  <c r="F133" i="3"/>
  <c r="F134" i="3"/>
  <c r="F137" i="3"/>
  <c r="F145" i="3"/>
  <c r="F138" i="3"/>
  <c r="F130" i="3"/>
  <c r="F146" i="3"/>
  <c r="F131" i="3"/>
  <c r="F139" i="3"/>
  <c r="F147" i="3"/>
  <c r="F140" i="3"/>
  <c r="F148" i="3"/>
  <c r="F135" i="3"/>
  <c r="F143" i="3"/>
  <c r="F136" i="3"/>
  <c r="F144" i="3"/>
  <c r="F141" i="3"/>
  <c r="F132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348" i="8"/>
  <c r="F348" i="8"/>
  <c r="G347" i="8"/>
  <c r="F347" i="8"/>
  <c r="G346" i="8"/>
  <c r="F346" i="8"/>
  <c r="G345" i="8"/>
  <c r="F345" i="8"/>
  <c r="F346" i="2" l="1"/>
  <c r="F347" i="2"/>
  <c r="F348" i="2"/>
  <c r="F345" i="2"/>
  <c r="G110" i="3"/>
  <c r="G109" i="3"/>
  <c r="F109" i="3"/>
  <c r="G108" i="3"/>
  <c r="F108" i="3"/>
  <c r="G107" i="3"/>
  <c r="F107" i="3"/>
  <c r="G106" i="3"/>
  <c r="F106" i="3"/>
  <c r="G105" i="3"/>
  <c r="F105" i="3"/>
  <c r="G344" i="8"/>
  <c r="G343" i="8"/>
  <c r="G342" i="8"/>
  <c r="G341" i="8"/>
  <c r="G340" i="8"/>
  <c r="G339" i="8"/>
  <c r="G338" i="8"/>
  <c r="F344" i="8"/>
  <c r="F343" i="8"/>
  <c r="F342" i="8"/>
  <c r="F341" i="8"/>
  <c r="F340" i="8"/>
  <c r="F339" i="8"/>
  <c r="F338" i="8"/>
  <c r="F337" i="8"/>
  <c r="F336" i="8"/>
  <c r="F335" i="8"/>
  <c r="F334" i="8"/>
  <c r="F333" i="8"/>
  <c r="F332" i="8"/>
  <c r="F331" i="8"/>
  <c r="F330" i="8"/>
  <c r="F329" i="8"/>
  <c r="F337" i="2"/>
  <c r="F338" i="2"/>
  <c r="F339" i="2"/>
  <c r="F340" i="2"/>
  <c r="F341" i="2"/>
  <c r="F342" i="2"/>
  <c r="F343" i="2"/>
  <c r="F344" i="2"/>
  <c r="F104" i="3" l="1"/>
  <c r="F103" i="3"/>
  <c r="F324" i="2" l="1"/>
  <c r="G324" i="2"/>
  <c r="G325" i="2" s="1"/>
  <c r="G326" i="2" s="1"/>
  <c r="G327" i="2" s="1"/>
  <c r="G328" i="2" s="1"/>
  <c r="G329" i="2" s="1"/>
  <c r="G330" i="2" s="1"/>
  <c r="G331" i="2" s="1"/>
  <c r="G332" i="2" s="1"/>
  <c r="G333" i="2" s="1"/>
  <c r="G334" i="2" s="1"/>
  <c r="G335" i="2" s="1"/>
  <c r="G336" i="2" s="1"/>
  <c r="G337" i="2" s="1"/>
  <c r="G338" i="2" s="1"/>
  <c r="G339" i="2" s="1"/>
  <c r="G340" i="2" s="1"/>
  <c r="G341" i="2" s="1"/>
  <c r="G342" i="2" s="1"/>
  <c r="G343" i="2" s="1"/>
  <c r="G344" i="2" s="1"/>
  <c r="G345" i="2" s="1"/>
  <c r="G346" i="2" s="1"/>
  <c r="G347" i="2" s="1"/>
  <c r="G348" i="2" s="1"/>
  <c r="G349" i="2" s="1"/>
  <c r="G350" i="2" s="1"/>
  <c r="G351" i="2" s="1"/>
  <c r="G352" i="2" s="1"/>
  <c r="G353" i="2" s="1"/>
  <c r="F325" i="2"/>
  <c r="F326" i="2"/>
  <c r="F327" i="2"/>
  <c r="F328" i="2"/>
  <c r="F329" i="2"/>
  <c r="F330" i="2"/>
  <c r="F331" i="2"/>
  <c r="F332" i="2"/>
  <c r="F333" i="2"/>
  <c r="F334" i="2"/>
  <c r="F335" i="2"/>
  <c r="F336" i="2"/>
  <c r="F342" i="3"/>
  <c r="G342" i="3"/>
  <c r="F343" i="3"/>
  <c r="G343" i="3"/>
  <c r="F344" i="3"/>
  <c r="G344" i="3"/>
  <c r="F345" i="3"/>
  <c r="G345" i="3"/>
  <c r="F346" i="3"/>
  <c r="G346" i="3"/>
  <c r="F347" i="3"/>
  <c r="G347" i="3"/>
  <c r="F348" i="3"/>
  <c r="G348" i="3"/>
  <c r="F349" i="3"/>
  <c r="G349" i="3"/>
  <c r="F350" i="3"/>
  <c r="G350" i="3"/>
  <c r="F351" i="3"/>
  <c r="G351" i="3"/>
  <c r="F352" i="3"/>
  <c r="G352" i="3"/>
  <c r="F353" i="3"/>
  <c r="G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91" i="3"/>
  <c r="G91" i="3"/>
  <c r="F92" i="3"/>
  <c r="G92" i="3"/>
  <c r="F93" i="3"/>
  <c r="G93" i="3"/>
  <c r="F94" i="3"/>
  <c r="G94" i="3"/>
  <c r="F95" i="3"/>
  <c r="G95" i="3"/>
  <c r="F96" i="3"/>
  <c r="G96" i="3"/>
  <c r="F97" i="3"/>
  <c r="G97" i="3"/>
  <c r="F98" i="3"/>
  <c r="G98" i="3"/>
  <c r="F99" i="3"/>
  <c r="G99" i="3"/>
  <c r="F100" i="3"/>
  <c r="G100" i="3"/>
  <c r="F101" i="3"/>
  <c r="G101" i="3"/>
  <c r="F102" i="3"/>
  <c r="G102" i="3"/>
  <c r="G103" i="3"/>
  <c r="G104" i="3"/>
  <c r="F290" i="3"/>
  <c r="G290" i="3"/>
  <c r="F291" i="3"/>
  <c r="G291" i="3"/>
  <c r="F292" i="3"/>
  <c r="G292" i="3"/>
  <c r="F293" i="3"/>
  <c r="G293" i="3"/>
  <c r="F294" i="3"/>
  <c r="G294" i="3"/>
  <c r="F295" i="3"/>
  <c r="G295" i="3"/>
  <c r="F296" i="3"/>
  <c r="G296" i="3"/>
  <c r="F297" i="3"/>
  <c r="G297" i="3"/>
  <c r="F298" i="3"/>
  <c r="G298" i="3"/>
  <c r="F299" i="3"/>
  <c r="G299" i="3"/>
  <c r="F300" i="3"/>
  <c r="G300" i="3"/>
  <c r="F301" i="3"/>
  <c r="G301" i="3"/>
  <c r="F302" i="3"/>
  <c r="G302" i="3"/>
  <c r="F303" i="3"/>
  <c r="G303" i="3"/>
  <c r="F304" i="3"/>
  <c r="G304" i="3"/>
  <c r="F305" i="3"/>
  <c r="G305" i="3"/>
  <c r="F306" i="3"/>
  <c r="G306" i="3"/>
  <c r="F307" i="3"/>
  <c r="G307" i="3"/>
  <c r="F308" i="3"/>
  <c r="G308" i="3"/>
  <c r="F309" i="3"/>
  <c r="G309" i="3"/>
  <c r="F310" i="3"/>
  <c r="G310" i="3"/>
  <c r="F311" i="3"/>
  <c r="G311" i="3"/>
  <c r="F312" i="3"/>
  <c r="G312" i="3"/>
  <c r="F313" i="3"/>
  <c r="G313" i="3"/>
  <c r="F314" i="3"/>
  <c r="G314" i="3"/>
  <c r="F315" i="3"/>
  <c r="G315" i="3"/>
  <c r="F316" i="3"/>
  <c r="G316" i="3"/>
  <c r="F317" i="3"/>
  <c r="G317" i="3"/>
  <c r="F318" i="3"/>
  <c r="G318" i="3"/>
  <c r="F319" i="3"/>
  <c r="G319" i="3"/>
  <c r="F320" i="3"/>
  <c r="G320" i="3"/>
  <c r="F321" i="3"/>
  <c r="G321" i="3"/>
  <c r="F322" i="3"/>
  <c r="G322" i="3"/>
  <c r="F323" i="3"/>
  <c r="G323" i="3"/>
  <c r="F324" i="3"/>
  <c r="G324" i="3"/>
  <c r="F327" i="3"/>
  <c r="G327" i="3"/>
  <c r="F328" i="3"/>
  <c r="G328" i="3"/>
  <c r="F329" i="3"/>
  <c r="G329" i="3"/>
  <c r="F330" i="3"/>
  <c r="G330" i="3"/>
  <c r="F331" i="3"/>
  <c r="G331" i="3"/>
  <c r="F332" i="3"/>
  <c r="G332" i="3"/>
  <c r="F333" i="3"/>
  <c r="G333" i="3"/>
  <c r="F334" i="3"/>
  <c r="G334" i="3"/>
  <c r="F335" i="3"/>
  <c r="G335" i="3"/>
  <c r="F336" i="3"/>
  <c r="G336" i="3"/>
  <c r="F337" i="3"/>
  <c r="G337" i="3"/>
  <c r="F338" i="3"/>
  <c r="G338" i="3"/>
  <c r="F339" i="3"/>
  <c r="G339" i="3"/>
  <c r="F340" i="3"/>
  <c r="G340" i="3"/>
  <c r="F341" i="3"/>
  <c r="G341" i="3"/>
  <c r="F327" i="8"/>
  <c r="F328" i="8"/>
  <c r="F89" i="3" l="1"/>
  <c r="G89" i="3"/>
  <c r="F90" i="3"/>
  <c r="G90" i="3"/>
  <c r="F87" i="3"/>
  <c r="G87" i="3"/>
  <c r="F88" i="3"/>
  <c r="G88" i="3"/>
  <c r="F325" i="8"/>
  <c r="F326" i="8"/>
  <c r="Y66" i="20"/>
  <c r="Y65" i="20"/>
  <c r="Y64" i="20"/>
  <c r="Y63" i="20"/>
  <c r="Y62" i="20"/>
  <c r="Y61" i="20"/>
  <c r="Y60" i="20"/>
  <c r="Y59" i="20"/>
  <c r="Y58" i="20"/>
  <c r="Y57" i="20"/>
  <c r="Y56" i="20"/>
  <c r="Y55" i="20"/>
  <c r="Y54" i="20"/>
  <c r="Y53" i="20"/>
  <c r="Y52" i="20"/>
  <c r="Y51" i="20"/>
  <c r="Y50" i="20"/>
  <c r="Y49" i="20"/>
  <c r="Y48" i="20"/>
  <c r="Y47" i="20"/>
  <c r="Y46" i="20"/>
  <c r="Y45" i="20"/>
  <c r="Y44" i="20"/>
  <c r="Y43" i="20"/>
  <c r="Y42" i="20"/>
  <c r="Y41" i="20"/>
  <c r="Y66" i="19"/>
  <c r="Y65" i="19"/>
  <c r="Y64" i="19"/>
  <c r="Y63" i="19"/>
  <c r="Y62" i="19"/>
  <c r="Y61" i="19"/>
  <c r="Y60" i="19"/>
  <c r="Y59" i="19"/>
  <c r="Y58" i="19"/>
  <c r="Y57" i="19"/>
  <c r="Y56" i="19"/>
  <c r="Y55" i="19"/>
  <c r="Y54" i="19"/>
  <c r="Y53" i="19"/>
  <c r="Y52" i="19"/>
  <c r="Y51" i="19"/>
  <c r="Y50" i="19"/>
  <c r="Y49" i="19"/>
  <c r="Y48" i="19"/>
  <c r="Y47" i="19"/>
  <c r="Y46" i="19"/>
  <c r="Y45" i="19"/>
  <c r="Y44" i="19"/>
  <c r="Y43" i="19"/>
  <c r="Y42" i="19"/>
  <c r="Y41" i="19"/>
  <c r="Y66" i="16"/>
  <c r="Y65" i="16"/>
  <c r="Y64" i="16"/>
  <c r="Y63" i="16"/>
  <c r="Y62" i="16"/>
  <c r="Y61" i="16"/>
  <c r="Y60" i="16"/>
  <c r="Y59" i="16"/>
  <c r="Y58" i="16"/>
  <c r="Y57" i="16"/>
  <c r="Y56" i="16"/>
  <c r="Y55" i="16"/>
  <c r="Y54" i="16"/>
  <c r="Y53" i="16"/>
  <c r="Y52" i="16"/>
  <c r="Y51" i="16"/>
  <c r="Y50" i="16"/>
  <c r="Y49" i="16"/>
  <c r="Y48" i="16"/>
  <c r="Y47" i="16"/>
  <c r="Y46" i="16"/>
  <c r="Y45" i="16"/>
  <c r="Y44" i="16"/>
  <c r="Y43" i="16"/>
  <c r="Y42" i="16"/>
  <c r="Y41" i="16"/>
  <c r="Y66" i="15"/>
  <c r="Y65" i="15"/>
  <c r="Y64" i="15"/>
  <c r="Y63" i="15"/>
  <c r="Y62" i="15"/>
  <c r="Y61" i="15"/>
  <c r="Y60" i="15"/>
  <c r="Y59" i="15"/>
  <c r="Y58" i="15"/>
  <c r="Y57" i="15"/>
  <c r="Y56" i="15"/>
  <c r="Y55" i="15"/>
  <c r="Y54" i="15"/>
  <c r="Y53" i="15"/>
  <c r="Y52" i="15"/>
  <c r="Y51" i="15"/>
  <c r="Y50" i="15"/>
  <c r="Y49" i="15"/>
  <c r="Y48" i="15"/>
  <c r="Y47" i="15"/>
  <c r="Y46" i="15"/>
  <c r="Y45" i="15"/>
  <c r="Y44" i="15"/>
  <c r="Y43" i="15"/>
  <c r="Y42" i="15"/>
  <c r="Y41" i="15"/>
  <c r="Y66" i="18"/>
  <c r="Y65" i="18"/>
  <c r="Y64" i="18"/>
  <c r="Y63" i="18"/>
  <c r="Y62" i="18"/>
  <c r="Y61" i="18"/>
  <c r="Y60" i="18"/>
  <c r="Y59" i="18"/>
  <c r="Y58" i="18"/>
  <c r="Y57" i="18"/>
  <c r="Y56" i="18"/>
  <c r="Y55" i="18"/>
  <c r="Y54" i="18"/>
  <c r="Y53" i="18"/>
  <c r="Y52" i="18"/>
  <c r="Y51" i="18"/>
  <c r="Y50" i="18"/>
  <c r="Y49" i="18"/>
  <c r="Y48" i="18"/>
  <c r="Y47" i="18"/>
  <c r="Y46" i="18"/>
  <c r="Y45" i="18"/>
  <c r="Y44" i="18"/>
  <c r="Y43" i="18"/>
  <c r="Y42" i="18"/>
  <c r="Y41" i="18"/>
  <c r="F83" i="3"/>
  <c r="F84" i="3"/>
  <c r="F85" i="3"/>
  <c r="F86" i="3"/>
  <c r="F318" i="8"/>
  <c r="F319" i="8"/>
  <c r="F320" i="8"/>
  <c r="F321" i="8"/>
  <c r="F322" i="8"/>
  <c r="F323" i="8"/>
  <c r="F324" i="8"/>
  <c r="F311" i="8" l="1"/>
  <c r="F312" i="8"/>
  <c r="F313" i="8"/>
  <c r="F314" i="8"/>
  <c r="F315" i="8"/>
  <c r="F316" i="8"/>
  <c r="F317" i="8"/>
  <c r="F306" i="2"/>
  <c r="G306" i="2"/>
  <c r="F307" i="2"/>
  <c r="G307" i="2"/>
  <c r="F308" i="2"/>
  <c r="G308" i="2"/>
  <c r="F309" i="2"/>
  <c r="G309" i="2"/>
  <c r="F310" i="2"/>
  <c r="G310" i="2"/>
  <c r="F311" i="2"/>
  <c r="G311" i="2"/>
  <c r="F312" i="2"/>
  <c r="G312" i="2"/>
  <c r="F313" i="2"/>
  <c r="G313" i="2"/>
  <c r="F314" i="2"/>
  <c r="G314" i="2"/>
  <c r="G315" i="2" s="1"/>
  <c r="G316" i="2" s="1"/>
  <c r="G317" i="2" s="1"/>
  <c r="G318" i="2" s="1"/>
  <c r="G319" i="2" s="1"/>
  <c r="G320" i="2" s="1"/>
  <c r="G321" i="2" s="1"/>
  <c r="G322" i="2" s="1"/>
  <c r="G323" i="2" s="1"/>
  <c r="F315" i="2"/>
  <c r="F316" i="2"/>
  <c r="F317" i="2"/>
  <c r="F318" i="2"/>
  <c r="F319" i="2"/>
  <c r="F320" i="2"/>
  <c r="F321" i="2"/>
  <c r="F322" i="2"/>
  <c r="F323" i="2"/>
  <c r="F80" i="3" l="1"/>
  <c r="F81" i="3"/>
  <c r="F82" i="3"/>
  <c r="F78" i="3"/>
  <c r="F79" i="3"/>
  <c r="F309" i="8" l="1"/>
  <c r="F310" i="8"/>
  <c r="G326" i="3"/>
  <c r="F326" i="3"/>
  <c r="G325" i="3"/>
  <c r="F325" i="3"/>
  <c r="F77" i="3"/>
  <c r="F76" i="3"/>
  <c r="F75" i="3"/>
  <c r="F74" i="3"/>
  <c r="F73" i="3"/>
  <c r="F72" i="3"/>
  <c r="F71" i="3"/>
  <c r="G70" i="3"/>
  <c r="G71" i="3" s="1"/>
  <c r="G72" i="3" s="1"/>
  <c r="G73" i="3" s="1"/>
  <c r="G74" i="3" s="1"/>
  <c r="G75" i="3" s="1"/>
  <c r="G76" i="3" s="1"/>
  <c r="G77" i="3" s="1"/>
  <c r="G78" i="3" s="1"/>
  <c r="G79" i="3" s="1"/>
  <c r="G80" i="3" s="1"/>
  <c r="G81" i="3" s="1"/>
  <c r="G82" i="3" s="1"/>
  <c r="G83" i="3" s="1"/>
  <c r="G84" i="3" s="1"/>
  <c r="G85" i="3" s="1"/>
  <c r="G86" i="3" s="1"/>
  <c r="F70" i="3"/>
  <c r="G69" i="3"/>
  <c r="F69" i="3"/>
  <c r="G68" i="3"/>
  <c r="F68" i="3"/>
  <c r="G67" i="3"/>
  <c r="F67" i="3"/>
  <c r="G66" i="3"/>
  <c r="F66" i="3"/>
  <c r="G65" i="3"/>
  <c r="F65" i="3"/>
  <c r="G64" i="3"/>
  <c r="F64" i="3"/>
  <c r="G63" i="3"/>
  <c r="F63" i="3"/>
  <c r="G62" i="3"/>
  <c r="F62" i="3"/>
  <c r="G61" i="3"/>
  <c r="F61" i="3"/>
  <c r="G60" i="3"/>
  <c r="F60" i="3"/>
  <c r="G59" i="3"/>
  <c r="F59" i="3"/>
  <c r="G58" i="3"/>
  <c r="F58" i="3"/>
  <c r="G57" i="3"/>
  <c r="F57" i="3"/>
  <c r="G56" i="3"/>
  <c r="F56" i="3"/>
  <c r="G55" i="3"/>
  <c r="F55" i="3"/>
  <c r="G54" i="3"/>
  <c r="F54" i="3"/>
  <c r="G53" i="3"/>
  <c r="F53" i="3"/>
  <c r="G52" i="3"/>
  <c r="F52" i="3"/>
  <c r="G51" i="3"/>
  <c r="F51" i="3"/>
  <c r="G50" i="3"/>
  <c r="F50" i="3"/>
  <c r="G49" i="3"/>
  <c r="F49" i="3"/>
  <c r="G48" i="3"/>
  <c r="F48" i="3"/>
  <c r="G47" i="3"/>
  <c r="F47" i="3"/>
  <c r="G46" i="3"/>
  <c r="F46" i="3"/>
  <c r="G45" i="3"/>
  <c r="F45" i="3"/>
  <c r="G44" i="3"/>
  <c r="F44" i="3"/>
  <c r="G43" i="3"/>
  <c r="F43" i="3"/>
  <c r="G42" i="3"/>
  <c r="F42" i="3"/>
  <c r="G41" i="3"/>
  <c r="F41" i="3"/>
  <c r="G40" i="3"/>
  <c r="F40" i="3"/>
  <c r="G39" i="3"/>
  <c r="F39" i="3"/>
  <c r="G38" i="3"/>
  <c r="F38" i="3"/>
  <c r="G37" i="3"/>
  <c r="F37" i="3"/>
  <c r="G36" i="3"/>
  <c r="F36" i="3"/>
  <c r="G35" i="3"/>
  <c r="F35" i="3"/>
  <c r="G34" i="3"/>
  <c r="F34" i="3"/>
  <c r="G33" i="3"/>
  <c r="F33" i="3"/>
  <c r="G32" i="3"/>
  <c r="F32" i="3"/>
  <c r="G31" i="3"/>
  <c r="F31" i="3"/>
  <c r="G30" i="3"/>
  <c r="F30" i="3"/>
  <c r="G29" i="3"/>
  <c r="F29" i="3"/>
  <c r="G28" i="3"/>
  <c r="F28" i="3"/>
  <c r="G27" i="3"/>
  <c r="F27" i="3"/>
  <c r="G26" i="3"/>
  <c r="F26" i="3"/>
  <c r="G25" i="3"/>
  <c r="F25" i="3"/>
  <c r="G24" i="3"/>
  <c r="F24" i="3"/>
  <c r="G23" i="3"/>
  <c r="F23" i="3"/>
  <c r="G22" i="3"/>
  <c r="F22" i="3"/>
  <c r="G21" i="3"/>
  <c r="F21" i="3"/>
  <c r="G20" i="3"/>
  <c r="F20" i="3"/>
  <c r="G19" i="3"/>
  <c r="F19" i="3"/>
  <c r="G18" i="3"/>
  <c r="F18" i="3"/>
  <c r="G17" i="3"/>
  <c r="F17" i="3"/>
  <c r="G16" i="3"/>
  <c r="F16" i="3"/>
  <c r="G15" i="3"/>
  <c r="F15" i="3"/>
  <c r="G14" i="3"/>
  <c r="F14" i="3"/>
  <c r="G13" i="3"/>
  <c r="F13" i="3"/>
  <c r="G12" i="3"/>
  <c r="F12" i="3"/>
  <c r="G11" i="3"/>
  <c r="F308" i="8"/>
  <c r="F307" i="8"/>
  <c r="F306" i="8"/>
  <c r="F305" i="8"/>
  <c r="F304" i="8"/>
  <c r="F303" i="8"/>
  <c r="F302" i="8"/>
  <c r="F301" i="8"/>
  <c r="F300" i="8"/>
  <c r="F299" i="8"/>
  <c r="F298" i="8"/>
  <c r="F297" i="8"/>
  <c r="F296" i="8"/>
  <c r="F295" i="8"/>
  <c r="G294" i="8"/>
  <c r="G295" i="8" s="1"/>
  <c r="G296" i="8" s="1"/>
  <c r="G297" i="8" s="1"/>
  <c r="G298" i="8" s="1"/>
  <c r="G299" i="8" s="1"/>
  <c r="G300" i="8" s="1"/>
  <c r="G301" i="8" s="1"/>
  <c r="G302" i="8" s="1"/>
  <c r="G303" i="8" s="1"/>
  <c r="G304" i="8" s="1"/>
  <c r="G305" i="8" s="1"/>
  <c r="G306" i="8" s="1"/>
  <c r="G307" i="8" s="1"/>
  <c r="G308" i="8" s="1"/>
  <c r="G309" i="8" s="1"/>
  <c r="G310" i="8" s="1"/>
  <c r="G311" i="8" s="1"/>
  <c r="G312" i="8" s="1"/>
  <c r="G313" i="8" s="1"/>
  <c r="G314" i="8" s="1"/>
  <c r="G315" i="8" s="1"/>
  <c r="G316" i="8" s="1"/>
  <c r="G317" i="8" s="1"/>
  <c r="G318" i="8" s="1"/>
  <c r="G319" i="8" s="1"/>
  <c r="G320" i="8" s="1"/>
  <c r="G321" i="8" s="1"/>
  <c r="G322" i="8" s="1"/>
  <c r="G323" i="8" s="1"/>
  <c r="G324" i="8" s="1"/>
  <c r="G325" i="8" s="1"/>
  <c r="G326" i="8" s="1"/>
  <c r="G327" i="8" s="1"/>
  <c r="G328" i="8" s="1"/>
  <c r="G329" i="8" s="1"/>
  <c r="G330" i="8" s="1"/>
  <c r="G331" i="8" s="1"/>
  <c r="G332" i="8" s="1"/>
  <c r="G333" i="8" s="1"/>
  <c r="G334" i="8" s="1"/>
  <c r="G335" i="8" s="1"/>
  <c r="G336" i="8" s="1"/>
  <c r="G337" i="8" s="1"/>
  <c r="F294" i="8"/>
  <c r="G293" i="8"/>
  <c r="F293" i="8"/>
  <c r="G292" i="8"/>
  <c r="F292" i="8"/>
  <c r="G291" i="8"/>
  <c r="F291" i="8"/>
  <c r="G290" i="8"/>
  <c r="F290" i="8"/>
  <c r="G289" i="8"/>
  <c r="F289" i="8"/>
  <c r="G288" i="8"/>
  <c r="F288" i="8"/>
  <c r="G287" i="8"/>
  <c r="F287" i="8"/>
  <c r="G286" i="8"/>
  <c r="F286" i="8"/>
  <c r="G285" i="8"/>
  <c r="F285" i="8"/>
  <c r="G284" i="8"/>
  <c r="F284" i="8"/>
  <c r="G283" i="8"/>
  <c r="F283" i="8"/>
  <c r="G282" i="8"/>
  <c r="F282" i="8"/>
  <c r="G281" i="8"/>
  <c r="F281" i="8"/>
  <c r="G280" i="8"/>
  <c r="F280" i="8"/>
  <c r="G279" i="8"/>
  <c r="F279" i="8"/>
  <c r="G278" i="8"/>
  <c r="F278" i="8"/>
  <c r="G277" i="8"/>
  <c r="F277" i="8"/>
  <c r="G276" i="8"/>
  <c r="F276" i="8"/>
  <c r="G275" i="8"/>
  <c r="F275" i="8"/>
  <c r="G274" i="8"/>
  <c r="F274" i="8"/>
  <c r="G273" i="8"/>
  <c r="F273" i="8"/>
  <c r="G272" i="8"/>
  <c r="F272" i="8"/>
  <c r="G271" i="8"/>
  <c r="F271" i="8"/>
  <c r="G270" i="8"/>
  <c r="F270" i="8"/>
  <c r="G269" i="8"/>
  <c r="F269" i="8"/>
  <c r="G268" i="8"/>
  <c r="F268" i="8"/>
  <c r="G267" i="8"/>
  <c r="F267" i="8"/>
  <c r="G266" i="8"/>
  <c r="F266" i="8"/>
  <c r="G265" i="8"/>
  <c r="F265" i="8"/>
  <c r="G264" i="8"/>
  <c r="F264" i="8"/>
  <c r="G263" i="8"/>
  <c r="F263" i="8"/>
  <c r="G262" i="8"/>
  <c r="F262" i="8"/>
  <c r="G261" i="8"/>
  <c r="F261" i="8"/>
  <c r="G260" i="8"/>
  <c r="F260" i="8"/>
  <c r="G259" i="8"/>
  <c r="F259" i="8"/>
  <c r="G258" i="8"/>
  <c r="F258" i="8"/>
  <c r="G257" i="8"/>
  <c r="F257" i="8"/>
  <c r="G256" i="8"/>
  <c r="F256" i="8"/>
  <c r="G255" i="8"/>
  <c r="F255" i="8"/>
  <c r="G254" i="8"/>
  <c r="F254" i="8"/>
  <c r="G253" i="8"/>
  <c r="F253" i="8"/>
  <c r="G252" i="8"/>
  <c r="F252" i="8"/>
  <c r="G251" i="8"/>
  <c r="F251" i="8"/>
  <c r="G250" i="8"/>
  <c r="F250" i="8"/>
  <c r="G249" i="8"/>
  <c r="F249" i="8"/>
  <c r="G248" i="8"/>
  <c r="F248" i="8"/>
  <c r="G247" i="8"/>
  <c r="F247" i="8"/>
  <c r="G246" i="8"/>
  <c r="F246" i="8"/>
  <c r="G245" i="8"/>
  <c r="F245" i="8"/>
  <c r="G244" i="8"/>
  <c r="F244" i="8"/>
  <c r="G243" i="8"/>
  <c r="F243" i="8"/>
  <c r="G242" i="8"/>
  <c r="F242" i="8"/>
  <c r="G241" i="8"/>
  <c r="F241" i="8"/>
  <c r="G240" i="8"/>
  <c r="F240" i="8"/>
  <c r="G239" i="8"/>
  <c r="F239" i="8"/>
  <c r="G238" i="8"/>
  <c r="F238" i="8"/>
  <c r="G237" i="8"/>
  <c r="F237" i="8"/>
  <c r="G236" i="8"/>
  <c r="F236" i="8"/>
  <c r="G235" i="8"/>
  <c r="F235" i="8"/>
  <c r="G234" i="8"/>
  <c r="F234" i="8"/>
  <c r="G233" i="8"/>
  <c r="F233" i="8"/>
  <c r="G232" i="8"/>
  <c r="F232" i="8"/>
  <c r="G231" i="8"/>
  <c r="F231" i="8"/>
  <c r="G230" i="8"/>
  <c r="F230" i="8"/>
  <c r="G229" i="8"/>
  <c r="F229" i="8"/>
  <c r="G228" i="8"/>
  <c r="F228" i="8"/>
  <c r="G227" i="8"/>
  <c r="F227" i="8"/>
  <c r="G226" i="8"/>
  <c r="F226" i="8"/>
  <c r="G225" i="8"/>
  <c r="F225" i="8"/>
  <c r="G224" i="8"/>
  <c r="F224" i="8"/>
  <c r="G223" i="8"/>
  <c r="F223" i="8"/>
  <c r="G222" i="8"/>
  <c r="F222" i="8"/>
  <c r="G221" i="8"/>
  <c r="F221" i="8"/>
  <c r="G220" i="8"/>
  <c r="F220" i="8"/>
  <c r="G219" i="8"/>
  <c r="F219" i="8"/>
  <c r="G218" i="8"/>
  <c r="F218" i="8"/>
  <c r="G217" i="8"/>
  <c r="F217" i="8"/>
  <c r="G216" i="8"/>
  <c r="F216" i="8"/>
  <c r="G215" i="8"/>
  <c r="F215" i="8"/>
  <c r="G214" i="8"/>
  <c r="F214" i="8"/>
  <c r="G213" i="8"/>
  <c r="F213" i="8"/>
  <c r="G212" i="8"/>
  <c r="F212" i="8"/>
  <c r="G211" i="8"/>
  <c r="F211" i="8"/>
  <c r="G210" i="8"/>
  <c r="F210" i="8"/>
  <c r="G209" i="8"/>
  <c r="F209" i="8"/>
  <c r="G208" i="8"/>
  <c r="F208" i="8"/>
  <c r="G207" i="8"/>
  <c r="F207" i="8"/>
  <c r="G206" i="8"/>
  <c r="F206" i="8"/>
  <c r="G205" i="8"/>
  <c r="F205" i="8"/>
  <c r="G204" i="8"/>
  <c r="F204" i="8"/>
  <c r="G203" i="8"/>
  <c r="F203" i="8"/>
  <c r="G202" i="8"/>
  <c r="F202" i="8"/>
  <c r="G201" i="8"/>
  <c r="F201" i="8"/>
  <c r="G200" i="8"/>
  <c r="F200" i="8"/>
  <c r="G199" i="8"/>
  <c r="F199" i="8"/>
  <c r="G198" i="8"/>
  <c r="F198" i="8"/>
  <c r="G197" i="8"/>
  <c r="F197" i="8"/>
  <c r="G196" i="8"/>
  <c r="F196" i="8"/>
  <c r="G195" i="8"/>
  <c r="F195" i="8"/>
  <c r="G194" i="8"/>
  <c r="F194" i="8"/>
  <c r="G193" i="8"/>
  <c r="F193" i="8"/>
  <c r="G192" i="8"/>
  <c r="F192" i="8"/>
  <c r="G191" i="8"/>
  <c r="F191" i="8"/>
  <c r="G190" i="8"/>
  <c r="F190" i="8"/>
  <c r="G189" i="8"/>
  <c r="F189" i="8"/>
  <c r="G188" i="8"/>
  <c r="F188" i="8"/>
  <c r="G187" i="8"/>
  <c r="F187" i="8"/>
  <c r="G186" i="8"/>
  <c r="F186" i="8"/>
  <c r="G185" i="8"/>
  <c r="F185" i="8"/>
  <c r="G184" i="8"/>
  <c r="F184" i="8"/>
  <c r="G183" i="8"/>
  <c r="F183" i="8"/>
  <c r="G182" i="8"/>
  <c r="F182" i="8"/>
  <c r="G181" i="8"/>
  <c r="F181" i="8"/>
  <c r="G180" i="8"/>
  <c r="F180" i="8"/>
  <c r="G179" i="8"/>
  <c r="F179" i="8"/>
  <c r="G178" i="8"/>
  <c r="F178" i="8"/>
  <c r="G177" i="8"/>
  <c r="F177" i="8"/>
  <c r="G176" i="8"/>
  <c r="F176" i="8"/>
  <c r="G175" i="8"/>
  <c r="F175" i="8"/>
  <c r="G174" i="8"/>
  <c r="F174" i="8"/>
  <c r="G173" i="8"/>
  <c r="F173" i="8"/>
  <c r="G172" i="8"/>
  <c r="F172" i="8"/>
  <c r="G171" i="8"/>
  <c r="F171" i="8"/>
  <c r="G170" i="8"/>
  <c r="F170" i="8"/>
  <c r="G169" i="8"/>
  <c r="F169" i="8"/>
  <c r="G168" i="8"/>
  <c r="F168" i="8"/>
  <c r="G167" i="8"/>
  <c r="F167" i="8"/>
  <c r="G166" i="8"/>
  <c r="F166" i="8"/>
  <c r="G165" i="8"/>
  <c r="F165" i="8"/>
  <c r="G164" i="8"/>
  <c r="F164" i="8"/>
  <c r="G163" i="8"/>
  <c r="F163" i="8"/>
  <c r="G162" i="8"/>
  <c r="F162" i="8"/>
  <c r="G161" i="8"/>
  <c r="F161" i="8"/>
  <c r="G160" i="8"/>
  <c r="F160" i="8"/>
  <c r="G159" i="8"/>
  <c r="F159" i="8"/>
  <c r="G158" i="8"/>
  <c r="F158" i="8"/>
  <c r="G157" i="8"/>
  <c r="F157" i="8"/>
  <c r="G156" i="8"/>
  <c r="F156" i="8"/>
  <c r="G155" i="8"/>
  <c r="F155" i="8"/>
  <c r="G154" i="8"/>
  <c r="F154" i="8"/>
  <c r="G153" i="8"/>
  <c r="F153" i="8"/>
  <c r="G152" i="8"/>
  <c r="F152" i="8"/>
  <c r="G151" i="8"/>
  <c r="F151" i="8"/>
  <c r="G150" i="8"/>
  <c r="F150" i="8"/>
  <c r="G149" i="8"/>
  <c r="F149" i="8"/>
  <c r="G148" i="8"/>
  <c r="F148" i="8"/>
  <c r="G147" i="8"/>
  <c r="F147" i="8"/>
  <c r="G146" i="8"/>
  <c r="F146" i="8"/>
  <c r="G145" i="8"/>
  <c r="F145" i="8"/>
  <c r="G144" i="8"/>
  <c r="F144" i="8"/>
  <c r="G143" i="8"/>
  <c r="F143" i="8"/>
  <c r="G142" i="8"/>
  <c r="F142" i="8"/>
  <c r="G141" i="8"/>
  <c r="F141" i="8"/>
  <c r="G140" i="8"/>
  <c r="F140" i="8"/>
  <c r="G139" i="8"/>
  <c r="F139" i="8"/>
  <c r="G138" i="8"/>
  <c r="F138" i="8"/>
  <c r="G137" i="8"/>
  <c r="F137" i="8"/>
  <c r="G136" i="8"/>
  <c r="F136" i="8"/>
  <c r="G135" i="8"/>
  <c r="F135" i="8"/>
  <c r="G134" i="8"/>
  <c r="F134" i="8"/>
  <c r="G133" i="8"/>
  <c r="F133" i="8"/>
  <c r="G132" i="8"/>
  <c r="F132" i="8"/>
  <c r="G131" i="8"/>
  <c r="F131" i="8"/>
  <c r="G130" i="8"/>
  <c r="F130" i="8"/>
  <c r="G129" i="8"/>
  <c r="F129" i="8"/>
  <c r="G128" i="8"/>
  <c r="F128" i="8"/>
  <c r="G127" i="8"/>
  <c r="F127" i="8"/>
  <c r="G126" i="8"/>
  <c r="F126" i="8"/>
  <c r="G125" i="8"/>
  <c r="F125" i="8"/>
  <c r="G124" i="8"/>
  <c r="F124" i="8"/>
  <c r="G123" i="8"/>
  <c r="F123" i="8"/>
  <c r="G122" i="8"/>
  <c r="F122" i="8"/>
  <c r="G121" i="8"/>
  <c r="F121" i="8"/>
  <c r="G120" i="8"/>
  <c r="F120" i="8"/>
  <c r="G119" i="8"/>
  <c r="F119" i="8"/>
  <c r="G118" i="8"/>
  <c r="F118" i="8"/>
  <c r="G117" i="8"/>
  <c r="F117" i="8"/>
  <c r="G116" i="8"/>
  <c r="F116" i="8"/>
  <c r="G115" i="8"/>
  <c r="F115" i="8"/>
  <c r="G114" i="8"/>
  <c r="F114" i="8"/>
  <c r="G113" i="8"/>
  <c r="F113" i="8"/>
  <c r="G112" i="8"/>
  <c r="F112" i="8"/>
  <c r="G111" i="8"/>
  <c r="F111" i="8"/>
  <c r="G110" i="8"/>
  <c r="F110" i="8"/>
  <c r="G109" i="8"/>
  <c r="F109" i="8"/>
  <c r="G108" i="8"/>
  <c r="F108" i="8"/>
  <c r="G107" i="8"/>
  <c r="F107" i="8"/>
  <c r="G106" i="8"/>
  <c r="F106" i="8"/>
  <c r="G105" i="8"/>
  <c r="F105" i="8"/>
  <c r="G104" i="8"/>
  <c r="F104" i="8"/>
  <c r="G103" i="8"/>
  <c r="F103" i="8"/>
  <c r="G102" i="8"/>
  <c r="F102" i="8"/>
  <c r="G101" i="8"/>
  <c r="F101" i="8"/>
  <c r="G100" i="8"/>
  <c r="F100" i="8"/>
  <c r="G99" i="8"/>
  <c r="F99" i="8"/>
  <c r="G98" i="8"/>
  <c r="F98" i="8"/>
  <c r="G97" i="8"/>
  <c r="F97" i="8"/>
  <c r="G96" i="8"/>
  <c r="F96" i="8"/>
  <c r="G95" i="8"/>
  <c r="F95" i="8"/>
  <c r="G94" i="8"/>
  <c r="F94" i="8"/>
  <c r="G93" i="8"/>
  <c r="F93" i="8"/>
  <c r="G92" i="8"/>
  <c r="F92" i="8"/>
  <c r="G91" i="8"/>
  <c r="F91" i="8"/>
  <c r="G90" i="8"/>
  <c r="F90" i="8"/>
  <c r="G89" i="8"/>
  <c r="F89" i="8"/>
  <c r="G88" i="8"/>
  <c r="F88" i="8"/>
  <c r="G87" i="8"/>
  <c r="F87" i="8"/>
  <c r="G86" i="8"/>
  <c r="F86" i="8"/>
  <c r="G85" i="8"/>
  <c r="F85" i="8"/>
  <c r="G84" i="8"/>
  <c r="F84" i="8"/>
  <c r="G83" i="8"/>
  <c r="F83" i="8"/>
  <c r="G82" i="8"/>
  <c r="F82" i="8"/>
  <c r="G81" i="8"/>
  <c r="F81" i="8"/>
  <c r="G80" i="8"/>
  <c r="F80" i="8"/>
  <c r="G79" i="8"/>
  <c r="F79" i="8"/>
  <c r="G78" i="8"/>
  <c r="F78" i="8"/>
  <c r="G77" i="8"/>
  <c r="F77" i="8"/>
  <c r="G76" i="8"/>
  <c r="F76" i="8"/>
  <c r="G75" i="8"/>
  <c r="F75" i="8"/>
  <c r="G74" i="8"/>
  <c r="F74" i="8"/>
  <c r="G73" i="8"/>
  <c r="F73" i="8"/>
  <c r="G72" i="8"/>
  <c r="F72" i="8"/>
  <c r="G71" i="8"/>
  <c r="F71" i="8"/>
  <c r="G70" i="8"/>
  <c r="F70" i="8"/>
  <c r="G69" i="8"/>
  <c r="F69" i="8"/>
  <c r="G68" i="8"/>
  <c r="F68" i="8"/>
  <c r="G67" i="8"/>
  <c r="F67" i="8"/>
  <c r="G66" i="8"/>
  <c r="F66" i="8"/>
  <c r="G65" i="8"/>
  <c r="F65" i="8"/>
  <c r="G64" i="8"/>
  <c r="F64" i="8"/>
  <c r="G63" i="8"/>
  <c r="F63" i="8"/>
  <c r="G62" i="8"/>
  <c r="F62" i="8"/>
  <c r="G61" i="8"/>
  <c r="F61" i="8"/>
  <c r="G60" i="8"/>
  <c r="F60" i="8"/>
  <c r="G59" i="8"/>
  <c r="F59" i="8"/>
  <c r="G58" i="8"/>
  <c r="F58" i="8"/>
  <c r="G57" i="8"/>
  <c r="F57" i="8"/>
  <c r="G56" i="8"/>
  <c r="F56" i="8"/>
  <c r="G55" i="8"/>
  <c r="F55" i="8"/>
  <c r="G54" i="8"/>
  <c r="F54" i="8"/>
  <c r="G53" i="8"/>
  <c r="F53" i="8"/>
  <c r="G52" i="8"/>
  <c r="F52" i="8"/>
  <c r="G51" i="8"/>
  <c r="F51" i="8"/>
  <c r="G50" i="8"/>
  <c r="F50" i="8"/>
  <c r="G49" i="8"/>
  <c r="F49" i="8"/>
  <c r="G48" i="8"/>
  <c r="F48" i="8"/>
  <c r="G47" i="8"/>
  <c r="F47" i="8"/>
  <c r="G46" i="8"/>
  <c r="F46" i="8"/>
  <c r="G45" i="8"/>
  <c r="F45" i="8"/>
  <c r="G44" i="8"/>
  <c r="F44" i="8"/>
  <c r="G43" i="8"/>
  <c r="F43" i="8"/>
  <c r="G42" i="8"/>
  <c r="F42" i="8"/>
  <c r="G41" i="8"/>
  <c r="F41" i="8"/>
  <c r="G40" i="8"/>
  <c r="F40" i="8"/>
  <c r="G39" i="8"/>
  <c r="F39" i="8"/>
  <c r="G38" i="8"/>
  <c r="F38" i="8"/>
  <c r="G37" i="8"/>
  <c r="F37" i="8"/>
  <c r="G36" i="8"/>
  <c r="F36" i="8"/>
  <c r="G35" i="8"/>
  <c r="F35" i="8"/>
  <c r="G34" i="8"/>
  <c r="F34" i="8"/>
  <c r="G33" i="8"/>
  <c r="F33" i="8"/>
  <c r="G32" i="8"/>
  <c r="F32" i="8"/>
  <c r="G31" i="8"/>
  <c r="F31" i="8"/>
  <c r="G30" i="8"/>
  <c r="F30" i="8"/>
  <c r="G29" i="8"/>
  <c r="F29" i="8"/>
  <c r="G28" i="8"/>
  <c r="F28" i="8"/>
  <c r="G27" i="8"/>
  <c r="F27" i="8"/>
  <c r="G26" i="8"/>
  <c r="F26" i="8"/>
  <c r="G25" i="8"/>
  <c r="F25" i="8"/>
  <c r="G24" i="8"/>
  <c r="F24" i="8"/>
  <c r="G23" i="8"/>
  <c r="F23" i="8"/>
  <c r="G22" i="8"/>
  <c r="F22" i="8"/>
  <c r="G21" i="8"/>
  <c r="F21" i="8"/>
  <c r="G20" i="8"/>
  <c r="F20" i="8"/>
  <c r="G19" i="8"/>
  <c r="F19" i="8"/>
  <c r="G18" i="8"/>
  <c r="F18" i="8"/>
  <c r="G17" i="8"/>
  <c r="F17" i="8"/>
  <c r="G16" i="8"/>
  <c r="F16" i="8"/>
  <c r="G15" i="8"/>
  <c r="F15" i="8"/>
  <c r="G14" i="8"/>
  <c r="F14" i="8"/>
  <c r="G13" i="8"/>
  <c r="F13" i="8"/>
  <c r="G12" i="8"/>
  <c r="F12" i="8"/>
  <c r="G11" i="8"/>
  <c r="F11" i="8"/>
  <c r="G10" i="8"/>
  <c r="F10" i="8"/>
  <c r="G9" i="8"/>
  <c r="F9" i="8"/>
  <c r="G8" i="8"/>
  <c r="F8" i="8"/>
  <c r="G7" i="8"/>
  <c r="F7" i="8"/>
  <c r="G6" i="8"/>
  <c r="F6" i="8"/>
  <c r="G5" i="8"/>
  <c r="F5" i="8"/>
  <c r="G4" i="8"/>
  <c r="F305" i="2"/>
  <c r="F304" i="2"/>
  <c r="F303" i="2"/>
  <c r="F302" i="2"/>
  <c r="F301" i="2"/>
  <c r="F300" i="2"/>
  <c r="F299" i="2"/>
  <c r="F298" i="2"/>
  <c r="F297" i="2"/>
  <c r="F296" i="2"/>
  <c r="G295" i="2"/>
  <c r="G296" i="2" s="1"/>
  <c r="G297" i="2" s="1"/>
  <c r="G298" i="2" s="1"/>
  <c r="G299" i="2" s="1"/>
  <c r="G300" i="2" s="1"/>
  <c r="G301" i="2" s="1"/>
  <c r="G302" i="2" s="1"/>
  <c r="G303" i="2" s="1"/>
  <c r="G304" i="2" s="1"/>
  <c r="G305" i="2" s="1"/>
  <c r="F295" i="2"/>
  <c r="G294" i="2"/>
  <c r="F294" i="2"/>
  <c r="G293" i="2"/>
  <c r="F293" i="2"/>
  <c r="G292" i="2"/>
  <c r="F292" i="2"/>
  <c r="G291" i="2"/>
  <c r="F291" i="2"/>
  <c r="G290" i="2"/>
  <c r="F290" i="2"/>
  <c r="G289" i="2"/>
  <c r="F289" i="2"/>
  <c r="G288" i="2"/>
  <c r="F288" i="2"/>
  <c r="G287" i="2"/>
  <c r="F287" i="2"/>
  <c r="G286" i="2"/>
  <c r="F286" i="2"/>
  <c r="G285" i="2"/>
  <c r="F285" i="2"/>
  <c r="G284" i="2"/>
  <c r="F284" i="2"/>
  <c r="G283" i="2"/>
  <c r="F283" i="2"/>
  <c r="G282" i="2"/>
  <c r="F282" i="2"/>
  <c r="G281" i="2"/>
  <c r="F281" i="2"/>
  <c r="G280" i="2"/>
  <c r="F280" i="2"/>
  <c r="G279" i="2"/>
  <c r="F279" i="2"/>
  <c r="G278" i="2"/>
  <c r="F278" i="2"/>
  <c r="G277" i="2"/>
  <c r="F277" i="2"/>
  <c r="G276" i="2"/>
  <c r="F276" i="2"/>
  <c r="G275" i="2"/>
  <c r="F275" i="2"/>
  <c r="G274" i="2"/>
  <c r="F274" i="2"/>
  <c r="G273" i="2"/>
  <c r="F273" i="2"/>
  <c r="G272" i="2"/>
  <c r="F272" i="2"/>
  <c r="G271" i="2"/>
  <c r="F271" i="2"/>
  <c r="G270" i="2"/>
  <c r="F270" i="2"/>
  <c r="G269" i="2"/>
  <c r="F269" i="2"/>
  <c r="G268" i="2"/>
  <c r="F268" i="2"/>
  <c r="G267" i="2"/>
  <c r="F267" i="2"/>
  <c r="G266" i="2"/>
  <c r="F266" i="2"/>
  <c r="G265" i="2"/>
  <c r="F265" i="2"/>
  <c r="G264" i="2"/>
  <c r="F264" i="2"/>
  <c r="G263" i="2"/>
  <c r="F263" i="2"/>
  <c r="G262" i="2"/>
  <c r="F262" i="2"/>
  <c r="G261" i="2"/>
  <c r="F261" i="2"/>
  <c r="G260" i="2"/>
  <c r="F260" i="2"/>
  <c r="G259" i="2"/>
  <c r="F259" i="2"/>
  <c r="G258" i="2"/>
  <c r="F258" i="2"/>
  <c r="G257" i="2"/>
  <c r="F257" i="2"/>
  <c r="G256" i="2"/>
  <c r="F256" i="2"/>
  <c r="G255" i="2"/>
  <c r="F255" i="2"/>
  <c r="G254" i="2"/>
  <c r="F254" i="2"/>
  <c r="G253" i="2"/>
  <c r="F253" i="2"/>
  <c r="G252" i="2"/>
  <c r="F252" i="2"/>
  <c r="G251" i="2"/>
  <c r="F251" i="2"/>
  <c r="G250" i="2"/>
  <c r="F250" i="2"/>
  <c r="G249" i="2"/>
  <c r="F249" i="2"/>
  <c r="X42" i="17" l="1"/>
  <c r="X43" i="17"/>
  <c r="X44" i="17"/>
  <c r="X45" i="17"/>
  <c r="X46" i="17"/>
  <c r="X47" i="17"/>
  <c r="X48" i="17"/>
  <c r="X49" i="17"/>
  <c r="X50" i="17"/>
  <c r="X51" i="17"/>
  <c r="X52" i="17"/>
  <c r="X53" i="17"/>
  <c r="X54" i="17"/>
  <c r="X55" i="17"/>
  <c r="X56" i="17"/>
  <c r="X57" i="17"/>
  <c r="X58" i="17"/>
  <c r="X59" i="17"/>
  <c r="X60" i="17"/>
  <c r="X61" i="17"/>
  <c r="X62" i="17"/>
  <c r="X63" i="17"/>
  <c r="X64" i="17"/>
  <c r="X65" i="17"/>
  <c r="X66" i="17"/>
  <c r="X41" i="17"/>
  <c r="X40" i="17"/>
  <c r="X14" i="17"/>
  <c r="X15" i="17"/>
  <c r="X16" i="17"/>
  <c r="X17" i="17"/>
  <c r="X18" i="17"/>
  <c r="X19" i="17"/>
  <c r="X20" i="17"/>
  <c r="X21" i="17"/>
  <c r="X22" i="17"/>
  <c r="X23" i="17"/>
  <c r="X24" i="17"/>
  <c r="X25" i="17"/>
  <c r="X26" i="17"/>
  <c r="X27" i="17"/>
  <c r="X28" i="17"/>
  <c r="X29" i="17"/>
  <c r="X30" i="17"/>
  <c r="X31" i="17"/>
  <c r="X32" i="17"/>
  <c r="X33" i="17"/>
  <c r="X34" i="17"/>
  <c r="X35" i="17"/>
  <c r="X36" i="17"/>
  <c r="X37" i="17"/>
  <c r="X38" i="17"/>
  <c r="X13" i="17"/>
  <c r="F28" i="20"/>
  <c r="G28" i="20"/>
  <c r="F29" i="20"/>
  <c r="G29" i="20"/>
  <c r="F27" i="19"/>
  <c r="G27" i="19"/>
  <c r="F28" i="19"/>
  <c r="G28" i="19"/>
  <c r="F29" i="19"/>
  <c r="G29" i="19"/>
  <c r="F14" i="18"/>
  <c r="G14" i="18"/>
  <c r="F15" i="18"/>
  <c r="G15" i="18"/>
  <c r="F16" i="18"/>
  <c r="G16" i="18"/>
  <c r="F17" i="18"/>
  <c r="G17" i="18"/>
  <c r="F18" i="18"/>
  <c r="G18" i="18"/>
  <c r="F19" i="18"/>
  <c r="G19" i="18"/>
  <c r="F20" i="18"/>
  <c r="G20" i="18"/>
  <c r="F21" i="18"/>
  <c r="G21" i="18"/>
  <c r="F22" i="18"/>
  <c r="G22" i="18"/>
  <c r="F23" i="18"/>
  <c r="G23" i="18"/>
  <c r="F24" i="18"/>
  <c r="G24" i="18"/>
  <c r="F25" i="18"/>
  <c r="G25" i="18"/>
  <c r="F26" i="18"/>
  <c r="G26" i="18"/>
  <c r="F27" i="18"/>
  <c r="G27" i="18"/>
  <c r="F28" i="18"/>
  <c r="G28" i="18"/>
  <c r="F29" i="18"/>
  <c r="G29" i="18"/>
  <c r="F30" i="18"/>
  <c r="G30" i="18"/>
  <c r="F31" i="18"/>
  <c r="G31" i="18"/>
  <c r="F32" i="18"/>
  <c r="G32" i="18"/>
  <c r="F33" i="18"/>
  <c r="G33" i="18"/>
  <c r="F34" i="18"/>
  <c r="G34" i="18"/>
  <c r="F35" i="18"/>
  <c r="G35" i="18"/>
  <c r="F36" i="18"/>
  <c r="G36" i="18"/>
  <c r="F37" i="18"/>
  <c r="G37" i="18"/>
  <c r="R88" i="18"/>
  <c r="F28" i="10" l="1"/>
  <c r="G28" i="10"/>
  <c r="F29" i="10"/>
  <c r="G29" i="10"/>
  <c r="F28" i="11"/>
  <c r="G28" i="11"/>
  <c r="F29" i="11"/>
  <c r="G29" i="11"/>
  <c r="F28" i="12"/>
  <c r="G28" i="12"/>
  <c r="F29" i="12"/>
  <c r="G29" i="12"/>
  <c r="F28" i="13"/>
  <c r="G28" i="13"/>
  <c r="F29" i="13"/>
  <c r="G29" i="13"/>
  <c r="F28" i="14"/>
  <c r="G28" i="14"/>
  <c r="F29" i="14"/>
  <c r="G29" i="14"/>
  <c r="F28" i="15"/>
  <c r="G28" i="15"/>
  <c r="F29" i="15"/>
  <c r="G29" i="15"/>
  <c r="F28" i="16"/>
  <c r="G28" i="16"/>
  <c r="F29" i="16"/>
  <c r="G29" i="16"/>
  <c r="F28" i="17"/>
  <c r="G28" i="17"/>
  <c r="F29" i="17"/>
  <c r="G29" i="17"/>
  <c r="F28" i="9"/>
  <c r="F29" i="9"/>
  <c r="S66" i="1"/>
  <c r="X66" i="10"/>
  <c r="X65" i="10"/>
  <c r="X64" i="10"/>
  <c r="L64" i="10" s="1"/>
  <c r="X63" i="10"/>
  <c r="X62" i="10"/>
  <c r="X61" i="10"/>
  <c r="L61" i="10" s="1"/>
  <c r="X60" i="10"/>
  <c r="L60" i="10" s="1"/>
  <c r="X59" i="10"/>
  <c r="L59" i="10" s="1"/>
  <c r="X58" i="10"/>
  <c r="X57" i="10"/>
  <c r="X56" i="10"/>
  <c r="X55" i="10"/>
  <c r="X54" i="10"/>
  <c r="X53" i="10"/>
  <c r="X52" i="10"/>
  <c r="X51" i="10"/>
  <c r="X50" i="10"/>
  <c r="X49" i="10"/>
  <c r="X48" i="10"/>
  <c r="X47" i="10"/>
  <c r="X46" i="10"/>
  <c r="X45" i="10"/>
  <c r="X44" i="10"/>
  <c r="X43" i="10"/>
  <c r="X42" i="10"/>
  <c r="X41" i="10"/>
  <c r="X40" i="10"/>
  <c r="X38" i="10"/>
  <c r="X37" i="10"/>
  <c r="X36" i="10"/>
  <c r="X35" i="10"/>
  <c r="X34" i="10"/>
  <c r="X33" i="10"/>
  <c r="X32" i="10"/>
  <c r="X31" i="10"/>
  <c r="X30" i="10"/>
  <c r="X29" i="10"/>
  <c r="X28" i="10"/>
  <c r="X27" i="10"/>
  <c r="X26" i="10"/>
  <c r="X25" i="10"/>
  <c r="X24" i="10"/>
  <c r="X23" i="10"/>
  <c r="X22" i="10"/>
  <c r="X21" i="10"/>
  <c r="X20" i="10"/>
  <c r="X19" i="10"/>
  <c r="X18" i="10"/>
  <c r="X17" i="10"/>
  <c r="X16" i="10"/>
  <c r="X15" i="10"/>
  <c r="X14" i="10"/>
  <c r="X13" i="10"/>
  <c r="X38" i="9"/>
  <c r="X37" i="9"/>
  <c r="X36" i="9"/>
  <c r="X35" i="9"/>
  <c r="X34" i="9"/>
  <c r="X33" i="9"/>
  <c r="X32" i="9"/>
  <c r="X31" i="9"/>
  <c r="X30" i="9"/>
  <c r="X29" i="9"/>
  <c r="X28" i="9"/>
  <c r="X27" i="9"/>
  <c r="X26" i="9"/>
  <c r="X25" i="9"/>
  <c r="X24" i="9"/>
  <c r="X23" i="9"/>
  <c r="X22" i="9"/>
  <c r="X21" i="9"/>
  <c r="X20" i="9"/>
  <c r="X19" i="9"/>
  <c r="X18" i="9"/>
  <c r="X17" i="9"/>
  <c r="X16" i="9"/>
  <c r="X15" i="9"/>
  <c r="X14" i="9"/>
  <c r="X13" i="9"/>
  <c r="X66" i="9"/>
  <c r="L66" i="9" s="1"/>
  <c r="X65" i="9"/>
  <c r="X64" i="9"/>
  <c r="X63" i="9"/>
  <c r="L63" i="9" s="1"/>
  <c r="X62" i="9"/>
  <c r="X61" i="9"/>
  <c r="L61" i="9" s="1"/>
  <c r="X60" i="9"/>
  <c r="L60" i="9" s="1"/>
  <c r="X59" i="9"/>
  <c r="X58" i="9"/>
  <c r="X57" i="9"/>
  <c r="X56" i="9"/>
  <c r="X55" i="9"/>
  <c r="X54" i="9"/>
  <c r="X53" i="9"/>
  <c r="X52" i="9"/>
  <c r="X51" i="9"/>
  <c r="X50" i="9"/>
  <c r="X49" i="9"/>
  <c r="X48" i="9"/>
  <c r="X47" i="9"/>
  <c r="X46" i="9"/>
  <c r="X45" i="9"/>
  <c r="X44" i="9"/>
  <c r="X43" i="9"/>
  <c r="X42" i="9"/>
  <c r="X41" i="9"/>
  <c r="J29" i="6"/>
  <c r="J28" i="6"/>
  <c r="X66" i="6"/>
  <c r="Y66" i="6" s="1"/>
  <c r="X65" i="6"/>
  <c r="Y65" i="6" s="1"/>
  <c r="X64" i="6"/>
  <c r="Y64" i="6" s="1"/>
  <c r="X63" i="6"/>
  <c r="L63" i="6" s="1"/>
  <c r="P63" i="6" s="1"/>
  <c r="X62" i="6"/>
  <c r="Y62" i="6" s="1"/>
  <c r="X61" i="6"/>
  <c r="Y61" i="6" s="1"/>
  <c r="X60" i="6"/>
  <c r="Y60" i="6" s="1"/>
  <c r="X59" i="6"/>
  <c r="L59" i="6" s="1"/>
  <c r="P59" i="6" s="1"/>
  <c r="X58" i="6"/>
  <c r="Y58" i="6" s="1"/>
  <c r="X57" i="6"/>
  <c r="Y57" i="6" s="1"/>
  <c r="X56" i="6"/>
  <c r="Y56" i="6" s="1"/>
  <c r="X55" i="6"/>
  <c r="Y55" i="6" s="1"/>
  <c r="X54" i="6"/>
  <c r="Y54" i="6" s="1"/>
  <c r="X53" i="6"/>
  <c r="Y53" i="6" s="1"/>
  <c r="X52" i="6"/>
  <c r="Y52" i="6" s="1"/>
  <c r="X51" i="6"/>
  <c r="Y51" i="6" s="1"/>
  <c r="X50" i="6"/>
  <c r="Y50" i="6" s="1"/>
  <c r="X49" i="6"/>
  <c r="Y49" i="6" s="1"/>
  <c r="X48" i="6"/>
  <c r="Y48" i="6" s="1"/>
  <c r="X47" i="6"/>
  <c r="Y47" i="6" s="1"/>
  <c r="X46" i="6"/>
  <c r="Y46" i="6" s="1"/>
  <c r="X45" i="6"/>
  <c r="Y45" i="6" s="1"/>
  <c r="X44" i="6"/>
  <c r="Y44" i="6" s="1"/>
  <c r="X43" i="6"/>
  <c r="Y43" i="6" s="1"/>
  <c r="X42" i="6"/>
  <c r="Y42" i="6" s="1"/>
  <c r="X41" i="6"/>
  <c r="Y41" i="6" s="1"/>
  <c r="X40" i="6"/>
  <c r="Y40" i="6" s="1"/>
  <c r="X38" i="6"/>
  <c r="Y38" i="6" s="1"/>
  <c r="X37" i="6"/>
  <c r="Y37" i="6" s="1"/>
  <c r="X36" i="6"/>
  <c r="Y36" i="6" s="1"/>
  <c r="X35" i="6"/>
  <c r="Y35" i="6" s="1"/>
  <c r="X34" i="6"/>
  <c r="Y34" i="6" s="1"/>
  <c r="X33" i="6"/>
  <c r="Y33" i="6" s="1"/>
  <c r="X32" i="6"/>
  <c r="Y32" i="6" s="1"/>
  <c r="X31" i="6"/>
  <c r="Y31" i="6" s="1"/>
  <c r="X30" i="6"/>
  <c r="Y30" i="6" s="1"/>
  <c r="X29" i="6"/>
  <c r="Y29" i="6" s="1"/>
  <c r="X28" i="6"/>
  <c r="Y28" i="6" s="1"/>
  <c r="X27" i="6"/>
  <c r="Y27" i="6" s="1"/>
  <c r="X26" i="6"/>
  <c r="Y26" i="6" s="1"/>
  <c r="X25" i="6"/>
  <c r="Y25" i="6" s="1"/>
  <c r="X24" i="6"/>
  <c r="Y24" i="6" s="1"/>
  <c r="X23" i="6"/>
  <c r="Y23" i="6" s="1"/>
  <c r="X22" i="6"/>
  <c r="Y22" i="6" s="1"/>
  <c r="X21" i="6"/>
  <c r="Y21" i="6" s="1"/>
  <c r="X20" i="6"/>
  <c r="Y20" i="6" s="1"/>
  <c r="X19" i="6"/>
  <c r="Y19" i="6" s="1"/>
  <c r="X18" i="6"/>
  <c r="Y18" i="6" s="1"/>
  <c r="X17" i="6"/>
  <c r="Y17" i="6" s="1"/>
  <c r="X16" i="6"/>
  <c r="Y16" i="6" s="1"/>
  <c r="X15" i="6"/>
  <c r="Y15" i="6" s="1"/>
  <c r="X14" i="6"/>
  <c r="Y14" i="6" s="1"/>
  <c r="X13" i="6"/>
  <c r="Y13" i="6" s="1"/>
  <c r="F61" i="6"/>
  <c r="F60" i="6"/>
  <c r="F59" i="6"/>
  <c r="F61" i="9"/>
  <c r="F60" i="9"/>
  <c r="F59" i="9"/>
  <c r="G61" i="10"/>
  <c r="F61" i="10"/>
  <c r="G60" i="10"/>
  <c r="F60" i="10"/>
  <c r="G59" i="10"/>
  <c r="F59" i="10"/>
  <c r="X61" i="11"/>
  <c r="L61" i="11" s="1"/>
  <c r="G61" i="11"/>
  <c r="F61" i="11"/>
  <c r="X60" i="11"/>
  <c r="L60" i="11" s="1"/>
  <c r="G60" i="11"/>
  <c r="F60" i="11"/>
  <c r="X59" i="11"/>
  <c r="L59" i="11" s="1"/>
  <c r="G59" i="11"/>
  <c r="F59" i="11"/>
  <c r="X61" i="12"/>
  <c r="L61" i="12" s="1"/>
  <c r="G61" i="12"/>
  <c r="F61" i="12"/>
  <c r="X60" i="12"/>
  <c r="L60" i="12" s="1"/>
  <c r="G60" i="12"/>
  <c r="F60" i="12"/>
  <c r="X59" i="12"/>
  <c r="L59" i="12" s="1"/>
  <c r="G59" i="12"/>
  <c r="F59" i="12"/>
  <c r="X61" i="13"/>
  <c r="L61" i="13" s="1"/>
  <c r="G61" i="13"/>
  <c r="F61" i="13"/>
  <c r="X60" i="13"/>
  <c r="L60" i="13" s="1"/>
  <c r="G60" i="13"/>
  <c r="F60" i="13"/>
  <c r="X59" i="13"/>
  <c r="L59" i="13" s="1"/>
  <c r="G59" i="13"/>
  <c r="F59" i="13"/>
  <c r="X61" i="14"/>
  <c r="L61" i="14" s="1"/>
  <c r="G61" i="14"/>
  <c r="F61" i="14"/>
  <c r="X60" i="14"/>
  <c r="L60" i="14" s="1"/>
  <c r="G60" i="14"/>
  <c r="F60" i="14"/>
  <c r="X59" i="14"/>
  <c r="L59" i="14" s="1"/>
  <c r="G59" i="14"/>
  <c r="F59" i="14"/>
  <c r="X61" i="15"/>
  <c r="L61" i="15" s="1"/>
  <c r="G61" i="15"/>
  <c r="F61" i="15"/>
  <c r="X60" i="15"/>
  <c r="L60" i="15" s="1"/>
  <c r="G60" i="15"/>
  <c r="F60" i="15"/>
  <c r="X59" i="15"/>
  <c r="L59" i="15" s="1"/>
  <c r="G59" i="15"/>
  <c r="F59" i="15"/>
  <c r="X61" i="16"/>
  <c r="L61" i="16" s="1"/>
  <c r="G61" i="16"/>
  <c r="F61" i="16"/>
  <c r="X60" i="16"/>
  <c r="L60" i="16" s="1"/>
  <c r="G60" i="16"/>
  <c r="F60" i="16"/>
  <c r="X59" i="16"/>
  <c r="L59" i="16" s="1"/>
  <c r="G59" i="16"/>
  <c r="F59" i="16"/>
  <c r="L61" i="17"/>
  <c r="G61" i="17"/>
  <c r="F61" i="17"/>
  <c r="L60" i="17"/>
  <c r="G60" i="17"/>
  <c r="F60" i="17"/>
  <c r="L59" i="17"/>
  <c r="G59" i="17"/>
  <c r="F59" i="17"/>
  <c r="G61" i="18"/>
  <c r="F61" i="18"/>
  <c r="G60" i="18"/>
  <c r="F60" i="18"/>
  <c r="G59" i="18"/>
  <c r="F59" i="18"/>
  <c r="G61" i="19"/>
  <c r="F61" i="19"/>
  <c r="G60" i="19"/>
  <c r="F60" i="19"/>
  <c r="G59" i="19"/>
  <c r="F59" i="19"/>
  <c r="G61" i="20"/>
  <c r="F61" i="20"/>
  <c r="G60" i="20"/>
  <c r="F60" i="20"/>
  <c r="G59" i="20"/>
  <c r="F59" i="20"/>
  <c r="S61" i="1"/>
  <c r="X61" i="1" s="1"/>
  <c r="S60" i="1"/>
  <c r="X60" i="1" s="1"/>
  <c r="S59" i="1"/>
  <c r="X59" i="1" s="1"/>
  <c r="F64" i="6"/>
  <c r="F63" i="6"/>
  <c r="F64" i="9"/>
  <c r="F63" i="9"/>
  <c r="G64" i="10"/>
  <c r="F64" i="10"/>
  <c r="G63" i="10"/>
  <c r="F63" i="10"/>
  <c r="X64" i="11"/>
  <c r="L64" i="11" s="1"/>
  <c r="G64" i="11"/>
  <c r="F64" i="11"/>
  <c r="X63" i="11"/>
  <c r="L63" i="11" s="1"/>
  <c r="G63" i="11"/>
  <c r="F63" i="11"/>
  <c r="X64" i="12"/>
  <c r="L64" i="12" s="1"/>
  <c r="G64" i="12"/>
  <c r="F64" i="12"/>
  <c r="X63" i="12"/>
  <c r="L63" i="12" s="1"/>
  <c r="G63" i="12"/>
  <c r="F63" i="12"/>
  <c r="X64" i="13"/>
  <c r="L64" i="13" s="1"/>
  <c r="G64" i="13"/>
  <c r="F64" i="13"/>
  <c r="X63" i="13"/>
  <c r="L63" i="13" s="1"/>
  <c r="G63" i="13"/>
  <c r="F63" i="13"/>
  <c r="X64" i="14"/>
  <c r="L64" i="14" s="1"/>
  <c r="G64" i="14"/>
  <c r="F64" i="14"/>
  <c r="X63" i="14"/>
  <c r="L63" i="14" s="1"/>
  <c r="G63" i="14"/>
  <c r="F63" i="14"/>
  <c r="X64" i="15"/>
  <c r="L64" i="15" s="1"/>
  <c r="G64" i="15"/>
  <c r="F64" i="15"/>
  <c r="X63" i="15"/>
  <c r="L63" i="15" s="1"/>
  <c r="G63" i="15"/>
  <c r="F63" i="15"/>
  <c r="X64" i="16"/>
  <c r="L64" i="16" s="1"/>
  <c r="G64" i="16"/>
  <c r="F64" i="16"/>
  <c r="X63" i="16"/>
  <c r="L63" i="16" s="1"/>
  <c r="G63" i="16"/>
  <c r="F63" i="16"/>
  <c r="L64" i="17"/>
  <c r="G64" i="17"/>
  <c r="F64" i="17"/>
  <c r="L63" i="17"/>
  <c r="G63" i="17"/>
  <c r="F63" i="17"/>
  <c r="G64" i="18"/>
  <c r="F64" i="18"/>
  <c r="G63" i="18"/>
  <c r="F63" i="18"/>
  <c r="G64" i="19"/>
  <c r="F64" i="19"/>
  <c r="G63" i="19"/>
  <c r="F63" i="19"/>
  <c r="G64" i="20"/>
  <c r="F64" i="20"/>
  <c r="G63" i="20"/>
  <c r="F63" i="20"/>
  <c r="S64" i="1"/>
  <c r="X64" i="1" s="1"/>
  <c r="S63" i="1"/>
  <c r="X63" i="1" s="1"/>
  <c r="L66" i="10"/>
  <c r="X66" i="11"/>
  <c r="L66" i="11" s="1"/>
  <c r="X66" i="12"/>
  <c r="L66" i="12" s="1"/>
  <c r="X66" i="13"/>
  <c r="L66" i="13" s="1"/>
  <c r="X66" i="14"/>
  <c r="L66" i="14" s="1"/>
  <c r="X66" i="15"/>
  <c r="L66" i="15" s="1"/>
  <c r="X66" i="16"/>
  <c r="L66" i="16" s="1"/>
  <c r="L66" i="17"/>
  <c r="F66" i="9"/>
  <c r="F66" i="10"/>
  <c r="G66" i="10"/>
  <c r="F66" i="11"/>
  <c r="G66" i="11"/>
  <c r="F66" i="12"/>
  <c r="G66" i="12"/>
  <c r="F66" i="13"/>
  <c r="G66" i="13"/>
  <c r="F66" i="14"/>
  <c r="G66" i="14"/>
  <c r="F66" i="15"/>
  <c r="G66" i="15"/>
  <c r="F66" i="16"/>
  <c r="G66" i="16"/>
  <c r="F66" i="17"/>
  <c r="G66" i="17"/>
  <c r="F66" i="18"/>
  <c r="G66" i="18"/>
  <c r="F66" i="19"/>
  <c r="G66" i="19"/>
  <c r="F66" i="20"/>
  <c r="G66" i="20"/>
  <c r="F66" i="6"/>
  <c r="X60" i="18" l="1"/>
  <c r="W60" i="18" s="1"/>
  <c r="X64" i="18"/>
  <c r="W64" i="18" s="1"/>
  <c r="X63" i="18"/>
  <c r="W63" i="18" s="1"/>
  <c r="Y48" i="9"/>
  <c r="Y56" i="9"/>
  <c r="L66" i="6"/>
  <c r="P66" i="6" s="1"/>
  <c r="X61" i="18"/>
  <c r="W61" i="18" s="1"/>
  <c r="L17" i="6"/>
  <c r="P17" i="6" s="1"/>
  <c r="L25" i="6"/>
  <c r="P25" i="6" s="1"/>
  <c r="L31" i="6"/>
  <c r="P31" i="6" s="1"/>
  <c r="L40" i="6"/>
  <c r="P40" i="6" s="1"/>
  <c r="L48" i="6"/>
  <c r="P48" i="6" s="1"/>
  <c r="L56" i="6"/>
  <c r="P56" i="6" s="1"/>
  <c r="L64" i="6"/>
  <c r="P64" i="6" s="1"/>
  <c r="Y44" i="9"/>
  <c r="Y51" i="9"/>
  <c r="Y57" i="9"/>
  <c r="Y17" i="9"/>
  <c r="Y25" i="9"/>
  <c r="Y33" i="9"/>
  <c r="L18" i="6"/>
  <c r="P18" i="6" s="1"/>
  <c r="L26" i="6"/>
  <c r="P26" i="6" s="1"/>
  <c r="L32" i="6"/>
  <c r="P32" i="6" s="1"/>
  <c r="L41" i="6"/>
  <c r="P41" i="6" s="1"/>
  <c r="L49" i="6"/>
  <c r="P49" i="6" s="1"/>
  <c r="L57" i="6"/>
  <c r="P57" i="6" s="1"/>
  <c r="L65" i="6"/>
  <c r="P65" i="6" s="1"/>
  <c r="Y45" i="9"/>
  <c r="Y58" i="9"/>
  <c r="Y64" i="9"/>
  <c r="Y18" i="9"/>
  <c r="Y26" i="9"/>
  <c r="Y34" i="9"/>
  <c r="L19" i="6"/>
  <c r="P19" i="6" s="1"/>
  <c r="L27" i="6"/>
  <c r="P27" i="6" s="1"/>
  <c r="L33" i="6"/>
  <c r="P33" i="6" s="1"/>
  <c r="L42" i="6"/>
  <c r="P42" i="6" s="1"/>
  <c r="L50" i="6"/>
  <c r="P50" i="6" s="1"/>
  <c r="L58" i="6"/>
  <c r="P58" i="6" s="1"/>
  <c r="Y46" i="9"/>
  <c r="Y52" i="9"/>
  <c r="Y65" i="9"/>
  <c r="Y19" i="9"/>
  <c r="Y27" i="9"/>
  <c r="Y35" i="9"/>
  <c r="L20" i="6"/>
  <c r="P20" i="6" s="1"/>
  <c r="L34" i="6"/>
  <c r="P34" i="6" s="1"/>
  <c r="L43" i="6"/>
  <c r="P43" i="6" s="1"/>
  <c r="L51" i="6"/>
  <c r="P51" i="6" s="1"/>
  <c r="Y47" i="9"/>
  <c r="Y53" i="9"/>
  <c r="Y66" i="9"/>
  <c r="Y20" i="9"/>
  <c r="Y28" i="9"/>
  <c r="Y36" i="9"/>
  <c r="L13" i="6"/>
  <c r="P13" i="6" s="1"/>
  <c r="L21" i="6"/>
  <c r="P21" i="6" s="1"/>
  <c r="L28" i="6"/>
  <c r="P28" i="6" s="1"/>
  <c r="L35" i="6"/>
  <c r="P35" i="6" s="1"/>
  <c r="L44" i="6"/>
  <c r="P44" i="6" s="1"/>
  <c r="L52" i="6"/>
  <c r="P52" i="6" s="1"/>
  <c r="L60" i="6"/>
  <c r="P60" i="6" s="1"/>
  <c r="Y41" i="9"/>
  <c r="Y54" i="9"/>
  <c r="Y60" i="9"/>
  <c r="Y13" i="9"/>
  <c r="Y21" i="9"/>
  <c r="Y29" i="9"/>
  <c r="Y37" i="9"/>
  <c r="L14" i="6"/>
  <c r="P14" i="6" s="1"/>
  <c r="L22" i="6"/>
  <c r="P22" i="6" s="1"/>
  <c r="L36" i="6"/>
  <c r="P36" i="6" s="1"/>
  <c r="L45" i="6"/>
  <c r="P45" i="6" s="1"/>
  <c r="L53" i="6"/>
  <c r="P53" i="6" s="1"/>
  <c r="L61" i="6"/>
  <c r="P61" i="6" s="1"/>
  <c r="Y42" i="9"/>
  <c r="Y55" i="9"/>
  <c r="Y61" i="9"/>
  <c r="Y14" i="9"/>
  <c r="Y22" i="9"/>
  <c r="Y30" i="9"/>
  <c r="Y38" i="9"/>
  <c r="L15" i="6"/>
  <c r="P15" i="6" s="1"/>
  <c r="L23" i="6"/>
  <c r="P23" i="6" s="1"/>
  <c r="L29" i="6"/>
  <c r="P29" i="6" s="1"/>
  <c r="L37" i="6"/>
  <c r="P37" i="6" s="1"/>
  <c r="L46" i="6"/>
  <c r="P46" i="6" s="1"/>
  <c r="L54" i="6"/>
  <c r="P54" i="6" s="1"/>
  <c r="L62" i="6"/>
  <c r="P62" i="6" s="1"/>
  <c r="Y43" i="9"/>
  <c r="Y49" i="9"/>
  <c r="Y62" i="9"/>
  <c r="Y15" i="9"/>
  <c r="Y23" i="9"/>
  <c r="Y31" i="9"/>
  <c r="L16" i="6"/>
  <c r="P16" i="6" s="1"/>
  <c r="L24" i="6"/>
  <c r="P24" i="6" s="1"/>
  <c r="L30" i="6"/>
  <c r="P30" i="6" s="1"/>
  <c r="L38" i="6"/>
  <c r="P38" i="6" s="1"/>
  <c r="L47" i="6"/>
  <c r="P47" i="6" s="1"/>
  <c r="L55" i="6"/>
  <c r="P55" i="6" s="1"/>
  <c r="Y50" i="9"/>
  <c r="Y16" i="9"/>
  <c r="Y24" i="9"/>
  <c r="Y32" i="9"/>
  <c r="L63" i="10"/>
  <c r="X59" i="18"/>
  <c r="W59" i="18" s="1"/>
  <c r="L61" i="18"/>
  <c r="L59" i="9"/>
  <c r="L60" i="18"/>
  <c r="Y59" i="6"/>
  <c r="M59" i="6" s="1"/>
  <c r="Y63" i="6"/>
  <c r="M63" i="6" s="1"/>
  <c r="L65" i="18"/>
  <c r="L63" i="18"/>
  <c r="L64" i="9"/>
  <c r="X66" i="18"/>
  <c r="W66" i="18" s="1"/>
  <c r="Y16" i="10" l="1"/>
  <c r="Y31" i="10"/>
  <c r="Y14" i="10"/>
  <c r="Y41" i="10"/>
  <c r="Y36" i="10"/>
  <c r="Y18" i="10"/>
  <c r="Y44" i="10"/>
  <c r="M35" i="6"/>
  <c r="M66" i="6"/>
  <c r="M57" i="6"/>
  <c r="M48" i="6"/>
  <c r="M30" i="6"/>
  <c r="M21" i="6"/>
  <c r="Y50" i="10"/>
  <c r="Y23" i="10"/>
  <c r="Y61" i="10"/>
  <c r="M61" i="10" s="1"/>
  <c r="M61" i="9"/>
  <c r="Y28" i="10"/>
  <c r="Y64" i="10"/>
  <c r="M64" i="10" s="1"/>
  <c r="M64" i="9"/>
  <c r="M27" i="6"/>
  <c r="M58" i="6"/>
  <c r="M49" i="6"/>
  <c r="M40" i="6"/>
  <c r="M22" i="6"/>
  <c r="M13" i="6"/>
  <c r="Y15" i="10"/>
  <c r="Y55" i="10"/>
  <c r="Y37" i="10"/>
  <c r="Y20" i="10"/>
  <c r="Y35" i="10"/>
  <c r="Y58" i="10"/>
  <c r="Y56" i="10"/>
  <c r="M19" i="6"/>
  <c r="M50" i="6"/>
  <c r="M41" i="6"/>
  <c r="M31" i="6"/>
  <c r="M14" i="6"/>
  <c r="M61" i="6"/>
  <c r="Y62" i="10"/>
  <c r="Y42" i="10"/>
  <c r="Y29" i="10"/>
  <c r="Y66" i="10"/>
  <c r="M66" i="10" s="1"/>
  <c r="M66" i="9"/>
  <c r="Y27" i="10"/>
  <c r="Y45" i="10"/>
  <c r="Y33" i="10"/>
  <c r="Y48" i="10"/>
  <c r="M51" i="6"/>
  <c r="M42" i="6"/>
  <c r="M32" i="6"/>
  <c r="M23" i="6"/>
  <c r="M62" i="6"/>
  <c r="M53" i="6"/>
  <c r="Y49" i="10"/>
  <c r="Y21" i="10"/>
  <c r="Y53" i="10"/>
  <c r="Y19" i="10"/>
  <c r="Y25" i="10"/>
  <c r="S40" i="6"/>
  <c r="M43" i="6"/>
  <c r="M33" i="6"/>
  <c r="M24" i="6"/>
  <c r="M15" i="6"/>
  <c r="M54" i="6"/>
  <c r="M45" i="6"/>
  <c r="Y43" i="10"/>
  <c r="Y38" i="10"/>
  <c r="Y13" i="10"/>
  <c r="Y47" i="10"/>
  <c r="Y65" i="10"/>
  <c r="Y17" i="10"/>
  <c r="M60" i="6"/>
  <c r="M34" i="6"/>
  <c r="M25" i="6"/>
  <c r="M16" i="6"/>
  <c r="M55" i="6"/>
  <c r="M46" i="6"/>
  <c r="M36" i="6"/>
  <c r="Y32" i="10"/>
  <c r="Y30" i="10"/>
  <c r="Y60" i="10"/>
  <c r="M60" i="10" s="1"/>
  <c r="M60" i="9"/>
  <c r="Y52" i="10"/>
  <c r="Y34" i="10"/>
  <c r="Y57" i="10"/>
  <c r="M52" i="6"/>
  <c r="M26" i="6"/>
  <c r="M17" i="6"/>
  <c r="M64" i="6"/>
  <c r="M47" i="6"/>
  <c r="M37" i="6"/>
  <c r="M28" i="6"/>
  <c r="Y24" i="10"/>
  <c r="Y22" i="10"/>
  <c r="Y54" i="10"/>
  <c r="Y46" i="10"/>
  <c r="Y26" i="10"/>
  <c r="S41" i="6"/>
  <c r="Y51" i="10"/>
  <c r="M44" i="6"/>
  <c r="M18" i="6"/>
  <c r="M65" i="6"/>
  <c r="M56" i="6"/>
  <c r="M38" i="6"/>
  <c r="M29" i="6"/>
  <c r="M20" i="6"/>
  <c r="S28" i="6"/>
  <c r="Y63" i="9"/>
  <c r="S29" i="6"/>
  <c r="Y59" i="9"/>
  <c r="L59" i="18"/>
  <c r="L64" i="18"/>
  <c r="L66" i="18"/>
  <c r="Y59" i="10" l="1"/>
  <c r="M59" i="10" s="1"/>
  <c r="M59" i="9"/>
  <c r="Y63" i="10"/>
  <c r="M63" i="10" s="1"/>
  <c r="M63" i="9"/>
  <c r="Y61" i="11"/>
  <c r="M61" i="11" s="1"/>
  <c r="Y66" i="11"/>
  <c r="M66" i="11" s="1"/>
  <c r="Y64" i="11"/>
  <c r="M64" i="11" s="1"/>
  <c r="Y61" i="12" l="1"/>
  <c r="M61" i="12" s="1"/>
  <c r="Y66" i="12"/>
  <c r="M66" i="12" s="1"/>
  <c r="Y64" i="12"/>
  <c r="M64" i="12" s="1"/>
  <c r="Y61" i="13" l="1"/>
  <c r="M61" i="13" s="1"/>
  <c r="Y66" i="13"/>
  <c r="M66" i="13" s="1"/>
  <c r="Y64" i="13"/>
  <c r="M64" i="13" s="1"/>
  <c r="Y61" i="14" l="1"/>
  <c r="M61" i="14" s="1"/>
  <c r="Y66" i="14"/>
  <c r="M66" i="14" s="1"/>
  <c r="Y64" i="14"/>
  <c r="M64" i="14" s="1"/>
  <c r="M61" i="15" l="1"/>
  <c r="M66" i="15"/>
  <c r="M64" i="15"/>
  <c r="Y61" i="17" l="1"/>
  <c r="Y66" i="17"/>
  <c r="Y64" i="17"/>
  <c r="M66" i="16" l="1"/>
  <c r="M66" i="17"/>
  <c r="M64" i="16"/>
  <c r="M64" i="17"/>
  <c r="M61" i="16"/>
  <c r="M61" i="17"/>
  <c r="M64" i="18" l="1"/>
  <c r="M61" i="18"/>
  <c r="M66" i="18"/>
  <c r="L61" i="19" l="1"/>
  <c r="X61" i="19"/>
  <c r="W61" i="19" s="1"/>
  <c r="X64" i="19"/>
  <c r="W64" i="19" s="1"/>
  <c r="L64" i="19"/>
  <c r="X66" i="19"/>
  <c r="W66" i="19" s="1"/>
  <c r="L66" i="19"/>
  <c r="M61" i="19" l="1"/>
  <c r="M61" i="20" s="1"/>
  <c r="M66" i="19"/>
  <c r="M66" i="20" s="1"/>
  <c r="L61" i="20"/>
  <c r="M64" i="19"/>
  <c r="M64" i="20" s="1"/>
  <c r="L64" i="20"/>
  <c r="L66" i="20"/>
  <c r="T11" i="9" l="1"/>
  <c r="U11" i="9" s="1"/>
  <c r="T11" i="10"/>
  <c r="U11" i="10" s="1"/>
  <c r="T11" i="11"/>
  <c r="U11" i="11" s="1"/>
  <c r="T11" i="12"/>
  <c r="U11" i="12" s="1"/>
  <c r="T11" i="13"/>
  <c r="U11" i="13" s="1"/>
  <c r="T11" i="14"/>
  <c r="U11" i="14" s="1"/>
  <c r="T11" i="15"/>
  <c r="U11" i="15" s="1"/>
  <c r="T11" i="16"/>
  <c r="U11" i="16" s="1"/>
  <c r="T11" i="17"/>
  <c r="U11" i="17" s="1"/>
  <c r="T11" i="18"/>
  <c r="U11" i="18" s="1"/>
  <c r="T11" i="19"/>
  <c r="U11" i="19" s="1"/>
  <c r="T11" i="20"/>
  <c r="U11" i="20" s="1"/>
  <c r="T11" i="6"/>
  <c r="U11" i="6" s="1"/>
  <c r="X66" i="1"/>
  <c r="X67" i="1"/>
  <c r="X68" i="1"/>
  <c r="X69" i="1"/>
  <c r="F41" i="9" l="1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62" i="9"/>
  <c r="F65" i="9"/>
  <c r="F41" i="10"/>
  <c r="G41" i="10"/>
  <c r="F42" i="10"/>
  <c r="G42" i="10"/>
  <c r="F43" i="10"/>
  <c r="G43" i="10"/>
  <c r="F44" i="10"/>
  <c r="G44" i="10"/>
  <c r="F45" i="10"/>
  <c r="G45" i="10"/>
  <c r="F46" i="10"/>
  <c r="G46" i="10"/>
  <c r="F47" i="10"/>
  <c r="G47" i="10"/>
  <c r="F48" i="10"/>
  <c r="G48" i="10"/>
  <c r="F49" i="10"/>
  <c r="G49" i="10"/>
  <c r="F50" i="10"/>
  <c r="G50" i="10"/>
  <c r="F51" i="10"/>
  <c r="G51" i="10"/>
  <c r="F52" i="10"/>
  <c r="G52" i="10"/>
  <c r="F53" i="10"/>
  <c r="G53" i="10"/>
  <c r="F54" i="10"/>
  <c r="G54" i="10"/>
  <c r="F55" i="10"/>
  <c r="G55" i="10"/>
  <c r="F56" i="10"/>
  <c r="G56" i="10"/>
  <c r="F57" i="10"/>
  <c r="G57" i="10"/>
  <c r="F58" i="10"/>
  <c r="G58" i="10"/>
  <c r="F62" i="10"/>
  <c r="G62" i="10"/>
  <c r="F65" i="10"/>
  <c r="G65" i="10"/>
  <c r="F41" i="11"/>
  <c r="G41" i="11"/>
  <c r="F42" i="11"/>
  <c r="G42" i="11"/>
  <c r="F43" i="11"/>
  <c r="G43" i="11"/>
  <c r="F44" i="11"/>
  <c r="G44" i="11"/>
  <c r="F45" i="11"/>
  <c r="G45" i="11"/>
  <c r="F46" i="11"/>
  <c r="G46" i="11"/>
  <c r="F47" i="11"/>
  <c r="G47" i="11"/>
  <c r="F48" i="11"/>
  <c r="G48" i="11"/>
  <c r="F49" i="11"/>
  <c r="G49" i="11"/>
  <c r="F50" i="11"/>
  <c r="G50" i="11"/>
  <c r="F51" i="11"/>
  <c r="G51" i="11"/>
  <c r="F52" i="11"/>
  <c r="G52" i="11"/>
  <c r="F53" i="11"/>
  <c r="G53" i="11"/>
  <c r="F54" i="11"/>
  <c r="G54" i="11"/>
  <c r="F55" i="11"/>
  <c r="G55" i="11"/>
  <c r="F56" i="11"/>
  <c r="G56" i="11"/>
  <c r="F57" i="11"/>
  <c r="G57" i="11"/>
  <c r="F58" i="11"/>
  <c r="G58" i="11"/>
  <c r="F62" i="11"/>
  <c r="G62" i="11"/>
  <c r="F65" i="11"/>
  <c r="G65" i="11"/>
  <c r="F41" i="12"/>
  <c r="G41" i="12"/>
  <c r="F42" i="12"/>
  <c r="G42" i="12"/>
  <c r="F43" i="12"/>
  <c r="G43" i="12"/>
  <c r="F44" i="12"/>
  <c r="G44" i="12"/>
  <c r="F45" i="12"/>
  <c r="G45" i="12"/>
  <c r="F46" i="12"/>
  <c r="G46" i="12"/>
  <c r="F47" i="12"/>
  <c r="G47" i="12"/>
  <c r="F48" i="12"/>
  <c r="G48" i="12"/>
  <c r="F49" i="12"/>
  <c r="G49" i="12"/>
  <c r="F50" i="12"/>
  <c r="G50" i="12"/>
  <c r="F51" i="12"/>
  <c r="G51" i="12"/>
  <c r="F52" i="12"/>
  <c r="G52" i="12"/>
  <c r="F53" i="12"/>
  <c r="G53" i="12"/>
  <c r="F54" i="12"/>
  <c r="G54" i="12"/>
  <c r="F55" i="12"/>
  <c r="G55" i="12"/>
  <c r="F56" i="12"/>
  <c r="G56" i="12"/>
  <c r="F57" i="12"/>
  <c r="G57" i="12"/>
  <c r="F58" i="12"/>
  <c r="G58" i="12"/>
  <c r="F62" i="12"/>
  <c r="G62" i="12"/>
  <c r="F65" i="12"/>
  <c r="G65" i="12"/>
  <c r="F41" i="13"/>
  <c r="G41" i="13"/>
  <c r="F42" i="13"/>
  <c r="G42" i="13"/>
  <c r="F43" i="13"/>
  <c r="G43" i="13"/>
  <c r="F44" i="13"/>
  <c r="G44" i="13"/>
  <c r="F45" i="13"/>
  <c r="G45" i="13"/>
  <c r="F46" i="13"/>
  <c r="G46" i="13"/>
  <c r="F47" i="13"/>
  <c r="G47" i="13"/>
  <c r="F48" i="13"/>
  <c r="G48" i="13"/>
  <c r="F49" i="13"/>
  <c r="G49" i="13"/>
  <c r="F50" i="13"/>
  <c r="G50" i="13"/>
  <c r="F51" i="13"/>
  <c r="G51" i="13"/>
  <c r="F52" i="13"/>
  <c r="G52" i="13"/>
  <c r="F53" i="13"/>
  <c r="G53" i="13"/>
  <c r="F54" i="13"/>
  <c r="G54" i="13"/>
  <c r="F55" i="13"/>
  <c r="G55" i="13"/>
  <c r="F56" i="13"/>
  <c r="G56" i="13"/>
  <c r="F57" i="13"/>
  <c r="G57" i="13"/>
  <c r="F58" i="13"/>
  <c r="G58" i="13"/>
  <c r="F62" i="13"/>
  <c r="G62" i="13"/>
  <c r="F65" i="13"/>
  <c r="G65" i="13"/>
  <c r="F41" i="14"/>
  <c r="G41" i="14"/>
  <c r="F42" i="14"/>
  <c r="G42" i="14"/>
  <c r="F43" i="14"/>
  <c r="G43" i="14"/>
  <c r="F44" i="14"/>
  <c r="G44" i="14"/>
  <c r="F45" i="14"/>
  <c r="G45" i="14"/>
  <c r="F46" i="14"/>
  <c r="G46" i="14"/>
  <c r="F47" i="14"/>
  <c r="G47" i="14"/>
  <c r="F48" i="14"/>
  <c r="G48" i="14"/>
  <c r="F49" i="14"/>
  <c r="G49" i="14"/>
  <c r="F50" i="14"/>
  <c r="G50" i="14"/>
  <c r="F51" i="14"/>
  <c r="G51" i="14"/>
  <c r="F52" i="14"/>
  <c r="G52" i="14"/>
  <c r="F53" i="14"/>
  <c r="G53" i="14"/>
  <c r="F54" i="14"/>
  <c r="G54" i="14"/>
  <c r="F55" i="14"/>
  <c r="G55" i="14"/>
  <c r="F56" i="14"/>
  <c r="G56" i="14"/>
  <c r="F57" i="14"/>
  <c r="G57" i="14"/>
  <c r="F58" i="14"/>
  <c r="G58" i="14"/>
  <c r="F62" i="14"/>
  <c r="G62" i="14"/>
  <c r="F65" i="14"/>
  <c r="G65" i="14"/>
  <c r="F41" i="15"/>
  <c r="G41" i="15"/>
  <c r="F42" i="15"/>
  <c r="G42" i="15"/>
  <c r="F43" i="15"/>
  <c r="G43" i="15"/>
  <c r="F44" i="15"/>
  <c r="G44" i="15"/>
  <c r="F45" i="15"/>
  <c r="G45" i="15"/>
  <c r="F46" i="15"/>
  <c r="G46" i="15"/>
  <c r="F47" i="15"/>
  <c r="G47" i="15"/>
  <c r="F48" i="15"/>
  <c r="G48" i="15"/>
  <c r="F49" i="15"/>
  <c r="G49" i="15"/>
  <c r="F50" i="15"/>
  <c r="G50" i="15"/>
  <c r="F51" i="15"/>
  <c r="G51" i="15"/>
  <c r="F52" i="15"/>
  <c r="G52" i="15"/>
  <c r="F53" i="15"/>
  <c r="G53" i="15"/>
  <c r="F54" i="15"/>
  <c r="G54" i="15"/>
  <c r="F55" i="15"/>
  <c r="G55" i="15"/>
  <c r="F56" i="15"/>
  <c r="G56" i="15"/>
  <c r="F57" i="15"/>
  <c r="G57" i="15"/>
  <c r="F58" i="15"/>
  <c r="G58" i="15"/>
  <c r="F62" i="15"/>
  <c r="G62" i="15"/>
  <c r="F65" i="15"/>
  <c r="G65" i="15"/>
  <c r="F41" i="16"/>
  <c r="G41" i="16"/>
  <c r="F42" i="16"/>
  <c r="G42" i="16"/>
  <c r="F43" i="16"/>
  <c r="G43" i="16"/>
  <c r="F44" i="16"/>
  <c r="G44" i="16"/>
  <c r="F45" i="16"/>
  <c r="G45" i="16"/>
  <c r="F46" i="16"/>
  <c r="G46" i="16"/>
  <c r="F47" i="16"/>
  <c r="G47" i="16"/>
  <c r="F48" i="16"/>
  <c r="G48" i="16"/>
  <c r="F49" i="16"/>
  <c r="G49" i="16"/>
  <c r="F50" i="16"/>
  <c r="G50" i="16"/>
  <c r="F51" i="16"/>
  <c r="G51" i="16"/>
  <c r="F52" i="16"/>
  <c r="G52" i="16"/>
  <c r="F53" i="16"/>
  <c r="G53" i="16"/>
  <c r="F54" i="16"/>
  <c r="G54" i="16"/>
  <c r="F55" i="16"/>
  <c r="G55" i="16"/>
  <c r="F56" i="16"/>
  <c r="G56" i="16"/>
  <c r="F57" i="16"/>
  <c r="G57" i="16"/>
  <c r="F58" i="16"/>
  <c r="G58" i="16"/>
  <c r="F62" i="16"/>
  <c r="G62" i="16"/>
  <c r="F65" i="16"/>
  <c r="G65" i="16"/>
  <c r="F41" i="17"/>
  <c r="G41" i="17"/>
  <c r="F42" i="17"/>
  <c r="G42" i="17"/>
  <c r="F43" i="17"/>
  <c r="G43" i="17"/>
  <c r="F44" i="17"/>
  <c r="G44" i="17"/>
  <c r="F45" i="17"/>
  <c r="G45" i="17"/>
  <c r="F46" i="17"/>
  <c r="G46" i="17"/>
  <c r="F47" i="17"/>
  <c r="G47" i="17"/>
  <c r="F48" i="17"/>
  <c r="G48" i="17"/>
  <c r="F49" i="17"/>
  <c r="G49" i="17"/>
  <c r="F50" i="17"/>
  <c r="G50" i="17"/>
  <c r="F51" i="17"/>
  <c r="G51" i="17"/>
  <c r="F52" i="17"/>
  <c r="G52" i="17"/>
  <c r="F53" i="17"/>
  <c r="G53" i="17"/>
  <c r="F54" i="17"/>
  <c r="G54" i="17"/>
  <c r="F55" i="17"/>
  <c r="G55" i="17"/>
  <c r="F56" i="17"/>
  <c r="G56" i="17"/>
  <c r="F57" i="17"/>
  <c r="G57" i="17"/>
  <c r="F58" i="17"/>
  <c r="G58" i="17"/>
  <c r="F62" i="17"/>
  <c r="G62" i="17"/>
  <c r="F65" i="17"/>
  <c r="G65" i="17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62" i="6"/>
  <c r="F65" i="6"/>
  <c r="F40" i="9"/>
  <c r="G40" i="10"/>
  <c r="F40" i="10"/>
  <c r="G40" i="11"/>
  <c r="F40" i="11"/>
  <c r="G40" i="12"/>
  <c r="F40" i="12"/>
  <c r="G40" i="13"/>
  <c r="F40" i="13"/>
  <c r="G40" i="14"/>
  <c r="F40" i="14"/>
  <c r="G40" i="15"/>
  <c r="F40" i="15"/>
  <c r="G40" i="16"/>
  <c r="F40" i="16"/>
  <c r="G40" i="17"/>
  <c r="F40" i="17"/>
  <c r="F40" i="6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30" i="9"/>
  <c r="F31" i="9"/>
  <c r="F32" i="9"/>
  <c r="F33" i="9"/>
  <c r="F34" i="9"/>
  <c r="F35" i="9"/>
  <c r="F36" i="9"/>
  <c r="F37" i="9"/>
  <c r="F38" i="9"/>
  <c r="F14" i="10"/>
  <c r="G14" i="10"/>
  <c r="F15" i="10"/>
  <c r="G15" i="10"/>
  <c r="F16" i="10"/>
  <c r="G16" i="10"/>
  <c r="F17" i="10"/>
  <c r="G17" i="10"/>
  <c r="F18" i="10"/>
  <c r="G18" i="10"/>
  <c r="F19" i="10"/>
  <c r="G19" i="10"/>
  <c r="F20" i="10"/>
  <c r="G20" i="10"/>
  <c r="F21" i="10"/>
  <c r="G21" i="10"/>
  <c r="F22" i="10"/>
  <c r="G22" i="10"/>
  <c r="F23" i="10"/>
  <c r="G23" i="10"/>
  <c r="F24" i="10"/>
  <c r="G24" i="10"/>
  <c r="F25" i="10"/>
  <c r="G25" i="10"/>
  <c r="F26" i="10"/>
  <c r="G26" i="10"/>
  <c r="F27" i="10"/>
  <c r="G27" i="10"/>
  <c r="F30" i="10"/>
  <c r="G30" i="10"/>
  <c r="F31" i="10"/>
  <c r="G31" i="10"/>
  <c r="F32" i="10"/>
  <c r="G32" i="10"/>
  <c r="F33" i="10"/>
  <c r="G33" i="10"/>
  <c r="F34" i="10"/>
  <c r="G34" i="10"/>
  <c r="F35" i="10"/>
  <c r="G35" i="10"/>
  <c r="F36" i="10"/>
  <c r="G36" i="10"/>
  <c r="F37" i="10"/>
  <c r="G37" i="10"/>
  <c r="F38" i="10"/>
  <c r="G38" i="10"/>
  <c r="F14" i="11"/>
  <c r="G14" i="11"/>
  <c r="F15" i="11"/>
  <c r="G15" i="11"/>
  <c r="F16" i="11"/>
  <c r="G16" i="11"/>
  <c r="F17" i="11"/>
  <c r="G17" i="11"/>
  <c r="F18" i="11"/>
  <c r="G18" i="11"/>
  <c r="F19" i="11"/>
  <c r="G19" i="11"/>
  <c r="F20" i="11"/>
  <c r="G20" i="11"/>
  <c r="F21" i="11"/>
  <c r="G21" i="11"/>
  <c r="F22" i="11"/>
  <c r="G22" i="11"/>
  <c r="F23" i="11"/>
  <c r="G23" i="11"/>
  <c r="F24" i="11"/>
  <c r="G24" i="11"/>
  <c r="F25" i="11"/>
  <c r="G25" i="11"/>
  <c r="F26" i="11"/>
  <c r="G26" i="11"/>
  <c r="F27" i="11"/>
  <c r="G27" i="11"/>
  <c r="F30" i="11"/>
  <c r="G30" i="11"/>
  <c r="F31" i="11"/>
  <c r="G31" i="11"/>
  <c r="F32" i="11"/>
  <c r="G32" i="11"/>
  <c r="F33" i="11"/>
  <c r="G33" i="11"/>
  <c r="F34" i="11"/>
  <c r="G34" i="11"/>
  <c r="F35" i="11"/>
  <c r="G35" i="11"/>
  <c r="F36" i="11"/>
  <c r="G36" i="11"/>
  <c r="F37" i="11"/>
  <c r="G37" i="11"/>
  <c r="F38" i="11"/>
  <c r="G38" i="11"/>
  <c r="F14" i="12"/>
  <c r="G14" i="12"/>
  <c r="F15" i="12"/>
  <c r="G15" i="12"/>
  <c r="F16" i="12"/>
  <c r="G16" i="12"/>
  <c r="F17" i="12"/>
  <c r="G17" i="12"/>
  <c r="F18" i="12"/>
  <c r="G18" i="12"/>
  <c r="F19" i="12"/>
  <c r="G19" i="12"/>
  <c r="F20" i="12"/>
  <c r="G20" i="12"/>
  <c r="F21" i="12"/>
  <c r="G21" i="12"/>
  <c r="F22" i="12"/>
  <c r="G22" i="12"/>
  <c r="F23" i="12"/>
  <c r="G23" i="12"/>
  <c r="F24" i="12"/>
  <c r="G24" i="12"/>
  <c r="F25" i="12"/>
  <c r="G25" i="12"/>
  <c r="F26" i="12"/>
  <c r="G26" i="12"/>
  <c r="F27" i="12"/>
  <c r="G27" i="12"/>
  <c r="F30" i="12"/>
  <c r="G30" i="12"/>
  <c r="F31" i="12"/>
  <c r="G31" i="12"/>
  <c r="F32" i="12"/>
  <c r="G32" i="12"/>
  <c r="F33" i="12"/>
  <c r="G33" i="12"/>
  <c r="F34" i="12"/>
  <c r="G34" i="12"/>
  <c r="F35" i="12"/>
  <c r="G35" i="12"/>
  <c r="F36" i="12"/>
  <c r="G36" i="12"/>
  <c r="F37" i="12"/>
  <c r="G37" i="12"/>
  <c r="F38" i="12"/>
  <c r="G38" i="12"/>
  <c r="F14" i="13"/>
  <c r="G14" i="13"/>
  <c r="F15" i="13"/>
  <c r="G15" i="13"/>
  <c r="F16" i="13"/>
  <c r="G16" i="13"/>
  <c r="F17" i="13"/>
  <c r="G17" i="13"/>
  <c r="F18" i="13"/>
  <c r="G18" i="13"/>
  <c r="F19" i="13"/>
  <c r="G19" i="13"/>
  <c r="F20" i="13"/>
  <c r="G20" i="13"/>
  <c r="F21" i="13"/>
  <c r="G21" i="13"/>
  <c r="F22" i="13"/>
  <c r="G22" i="13"/>
  <c r="F23" i="13"/>
  <c r="G23" i="13"/>
  <c r="F24" i="13"/>
  <c r="G24" i="13"/>
  <c r="F25" i="13"/>
  <c r="G25" i="13"/>
  <c r="F26" i="13"/>
  <c r="G26" i="13"/>
  <c r="F27" i="13"/>
  <c r="G27" i="13"/>
  <c r="F30" i="13"/>
  <c r="G30" i="13"/>
  <c r="F31" i="13"/>
  <c r="G31" i="13"/>
  <c r="F32" i="13"/>
  <c r="G32" i="13"/>
  <c r="F33" i="13"/>
  <c r="G33" i="13"/>
  <c r="F34" i="13"/>
  <c r="G34" i="13"/>
  <c r="F35" i="13"/>
  <c r="G35" i="13"/>
  <c r="F36" i="13"/>
  <c r="G36" i="13"/>
  <c r="F37" i="13"/>
  <c r="G37" i="13"/>
  <c r="F38" i="13"/>
  <c r="G38" i="13"/>
  <c r="F14" i="14"/>
  <c r="G14" i="14"/>
  <c r="F15" i="14"/>
  <c r="G15" i="14"/>
  <c r="F16" i="14"/>
  <c r="G16" i="14"/>
  <c r="F17" i="14"/>
  <c r="G17" i="14"/>
  <c r="F18" i="14"/>
  <c r="G18" i="14"/>
  <c r="F19" i="14"/>
  <c r="G19" i="14"/>
  <c r="F20" i="14"/>
  <c r="G20" i="14"/>
  <c r="F21" i="14"/>
  <c r="G21" i="14"/>
  <c r="F22" i="14"/>
  <c r="G22" i="14"/>
  <c r="F23" i="14"/>
  <c r="G23" i="14"/>
  <c r="F24" i="14"/>
  <c r="G24" i="14"/>
  <c r="F25" i="14"/>
  <c r="G25" i="14"/>
  <c r="F26" i="14"/>
  <c r="G26" i="14"/>
  <c r="F27" i="14"/>
  <c r="G27" i="14"/>
  <c r="F30" i="14"/>
  <c r="G30" i="14"/>
  <c r="F31" i="14"/>
  <c r="G31" i="14"/>
  <c r="F32" i="14"/>
  <c r="G32" i="14"/>
  <c r="F33" i="14"/>
  <c r="G33" i="14"/>
  <c r="F34" i="14"/>
  <c r="G34" i="14"/>
  <c r="F35" i="14"/>
  <c r="G35" i="14"/>
  <c r="F36" i="14"/>
  <c r="G36" i="14"/>
  <c r="F37" i="14"/>
  <c r="G37" i="14"/>
  <c r="F38" i="14"/>
  <c r="G38" i="14"/>
  <c r="F14" i="15"/>
  <c r="G14" i="15"/>
  <c r="F15" i="15"/>
  <c r="G15" i="15"/>
  <c r="F16" i="15"/>
  <c r="G16" i="15"/>
  <c r="F17" i="15"/>
  <c r="G17" i="15"/>
  <c r="F18" i="15"/>
  <c r="G18" i="15"/>
  <c r="F19" i="15"/>
  <c r="G19" i="15"/>
  <c r="F20" i="15"/>
  <c r="G20" i="15"/>
  <c r="F21" i="15"/>
  <c r="G21" i="15"/>
  <c r="F22" i="15"/>
  <c r="G22" i="15"/>
  <c r="F23" i="15"/>
  <c r="G23" i="15"/>
  <c r="F24" i="15"/>
  <c r="G24" i="15"/>
  <c r="F25" i="15"/>
  <c r="G25" i="15"/>
  <c r="F26" i="15"/>
  <c r="G26" i="15"/>
  <c r="F27" i="15"/>
  <c r="G27" i="15"/>
  <c r="F30" i="15"/>
  <c r="G30" i="15"/>
  <c r="F31" i="15"/>
  <c r="G31" i="15"/>
  <c r="F32" i="15"/>
  <c r="G32" i="15"/>
  <c r="F33" i="15"/>
  <c r="G33" i="15"/>
  <c r="F34" i="15"/>
  <c r="G34" i="15"/>
  <c r="F35" i="15"/>
  <c r="G35" i="15"/>
  <c r="F36" i="15"/>
  <c r="G36" i="15"/>
  <c r="F37" i="15"/>
  <c r="G37" i="15"/>
  <c r="F38" i="15"/>
  <c r="G38" i="15"/>
  <c r="F14" i="16"/>
  <c r="G14" i="16"/>
  <c r="F15" i="16"/>
  <c r="G15" i="16"/>
  <c r="F16" i="16"/>
  <c r="G16" i="16"/>
  <c r="F17" i="16"/>
  <c r="G17" i="16"/>
  <c r="F18" i="16"/>
  <c r="G18" i="16"/>
  <c r="F19" i="16"/>
  <c r="G19" i="16"/>
  <c r="F20" i="16"/>
  <c r="G20" i="16"/>
  <c r="F21" i="16"/>
  <c r="G21" i="16"/>
  <c r="F22" i="16"/>
  <c r="G22" i="16"/>
  <c r="F23" i="16"/>
  <c r="G23" i="16"/>
  <c r="F24" i="16"/>
  <c r="G24" i="16"/>
  <c r="F25" i="16"/>
  <c r="G25" i="16"/>
  <c r="F26" i="16"/>
  <c r="G26" i="16"/>
  <c r="F27" i="16"/>
  <c r="G27" i="16"/>
  <c r="F30" i="16"/>
  <c r="G30" i="16"/>
  <c r="F31" i="16"/>
  <c r="G31" i="16"/>
  <c r="F32" i="16"/>
  <c r="G32" i="16"/>
  <c r="F33" i="16"/>
  <c r="G33" i="16"/>
  <c r="F34" i="16"/>
  <c r="G34" i="16"/>
  <c r="F35" i="16"/>
  <c r="G35" i="16"/>
  <c r="F36" i="16"/>
  <c r="G36" i="16"/>
  <c r="F37" i="16"/>
  <c r="G37" i="16"/>
  <c r="F38" i="16"/>
  <c r="G38" i="16"/>
  <c r="F14" i="17"/>
  <c r="G14" i="17"/>
  <c r="F15" i="17"/>
  <c r="G15" i="17"/>
  <c r="F16" i="17"/>
  <c r="G16" i="17"/>
  <c r="F17" i="17"/>
  <c r="G17" i="17"/>
  <c r="F18" i="17"/>
  <c r="G18" i="17"/>
  <c r="F19" i="17"/>
  <c r="G19" i="17"/>
  <c r="F20" i="17"/>
  <c r="G20" i="17"/>
  <c r="F21" i="17"/>
  <c r="G21" i="17"/>
  <c r="F22" i="17"/>
  <c r="G22" i="17"/>
  <c r="F23" i="17"/>
  <c r="G23" i="17"/>
  <c r="F24" i="17"/>
  <c r="G24" i="17"/>
  <c r="F25" i="17"/>
  <c r="G25" i="17"/>
  <c r="F26" i="17"/>
  <c r="G26" i="17"/>
  <c r="F27" i="17"/>
  <c r="G27" i="17"/>
  <c r="F30" i="17"/>
  <c r="G30" i="17"/>
  <c r="F31" i="17"/>
  <c r="G31" i="17"/>
  <c r="F32" i="17"/>
  <c r="G32" i="17"/>
  <c r="F33" i="17"/>
  <c r="G33" i="17"/>
  <c r="F34" i="17"/>
  <c r="G34" i="17"/>
  <c r="F35" i="17"/>
  <c r="G35" i="17"/>
  <c r="F36" i="17"/>
  <c r="G36" i="17"/>
  <c r="F37" i="17"/>
  <c r="G37" i="17"/>
  <c r="F38" i="17"/>
  <c r="G38" i="17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30" i="6"/>
  <c r="F31" i="6"/>
  <c r="F32" i="6"/>
  <c r="F33" i="6"/>
  <c r="F34" i="6"/>
  <c r="F35" i="6"/>
  <c r="F36" i="6"/>
  <c r="F37" i="6"/>
  <c r="F38" i="6"/>
  <c r="F13" i="9"/>
  <c r="F13" i="10"/>
  <c r="F13" i="11"/>
  <c r="F13" i="12"/>
  <c r="F13" i="13"/>
  <c r="F13" i="14"/>
  <c r="F13" i="15"/>
  <c r="F13" i="16"/>
  <c r="F13" i="17"/>
  <c r="F13" i="6"/>
  <c r="F12" i="9"/>
  <c r="F12" i="10"/>
  <c r="F12" i="11"/>
  <c r="F12" i="12"/>
  <c r="F12" i="13"/>
  <c r="F12" i="14"/>
  <c r="F12" i="15"/>
  <c r="F12" i="16"/>
  <c r="F12" i="17"/>
  <c r="F12" i="6"/>
  <c r="R84" i="9"/>
  <c r="O3" i="9"/>
  <c r="P3" i="9"/>
  <c r="H4" i="9"/>
  <c r="Q4" i="9"/>
  <c r="Q1" i="9" s="1"/>
  <c r="S6" i="9" s="1"/>
  <c r="I14" i="9" s="1"/>
  <c r="G5" i="9"/>
  <c r="G6" i="9"/>
  <c r="J7" i="9"/>
  <c r="O7" i="9"/>
  <c r="P7" i="9"/>
  <c r="J8" i="9"/>
  <c r="K8" i="9"/>
  <c r="K5" i="9" s="1"/>
  <c r="Q8" i="9"/>
  <c r="Q5" i="9" s="1"/>
  <c r="F41" i="18"/>
  <c r="G41" i="18"/>
  <c r="F42" i="18"/>
  <c r="G42" i="18"/>
  <c r="F43" i="18"/>
  <c r="G43" i="18"/>
  <c r="F44" i="18"/>
  <c r="G44" i="18"/>
  <c r="F45" i="18"/>
  <c r="G45" i="18"/>
  <c r="F46" i="18"/>
  <c r="G46" i="18"/>
  <c r="F47" i="18"/>
  <c r="G47" i="18"/>
  <c r="F48" i="18"/>
  <c r="G48" i="18"/>
  <c r="F49" i="18"/>
  <c r="G49" i="18"/>
  <c r="F50" i="18"/>
  <c r="G50" i="18"/>
  <c r="F51" i="18"/>
  <c r="G51" i="18"/>
  <c r="F52" i="18"/>
  <c r="G52" i="18"/>
  <c r="F53" i="18"/>
  <c r="G53" i="18"/>
  <c r="F54" i="18"/>
  <c r="G54" i="18"/>
  <c r="F55" i="18"/>
  <c r="G55" i="18"/>
  <c r="F56" i="18"/>
  <c r="G56" i="18"/>
  <c r="F57" i="18"/>
  <c r="G57" i="18"/>
  <c r="F58" i="18"/>
  <c r="G58" i="18"/>
  <c r="F62" i="18"/>
  <c r="G62" i="18"/>
  <c r="F65" i="18"/>
  <c r="G65" i="18"/>
  <c r="F41" i="19"/>
  <c r="G41" i="19"/>
  <c r="F42" i="19"/>
  <c r="G42" i="19"/>
  <c r="F43" i="19"/>
  <c r="G43" i="19"/>
  <c r="F44" i="19"/>
  <c r="G44" i="19"/>
  <c r="F45" i="19"/>
  <c r="G45" i="19"/>
  <c r="F46" i="19"/>
  <c r="G46" i="19"/>
  <c r="F47" i="19"/>
  <c r="G47" i="19"/>
  <c r="F48" i="19"/>
  <c r="G48" i="19"/>
  <c r="F49" i="19"/>
  <c r="G49" i="19"/>
  <c r="F50" i="19"/>
  <c r="G50" i="19"/>
  <c r="F51" i="19"/>
  <c r="G51" i="19"/>
  <c r="F52" i="19"/>
  <c r="G52" i="19"/>
  <c r="F53" i="19"/>
  <c r="G53" i="19"/>
  <c r="F54" i="19"/>
  <c r="G54" i="19"/>
  <c r="F55" i="19"/>
  <c r="G55" i="19"/>
  <c r="F56" i="19"/>
  <c r="G56" i="19"/>
  <c r="F57" i="19"/>
  <c r="G57" i="19"/>
  <c r="F58" i="19"/>
  <c r="G58" i="19"/>
  <c r="F62" i="19"/>
  <c r="G62" i="19"/>
  <c r="F65" i="19"/>
  <c r="G65" i="19"/>
  <c r="F41" i="20"/>
  <c r="G41" i="20"/>
  <c r="F42" i="20"/>
  <c r="G42" i="20"/>
  <c r="F43" i="20"/>
  <c r="G43" i="20"/>
  <c r="F44" i="20"/>
  <c r="G44" i="20"/>
  <c r="F45" i="20"/>
  <c r="G45" i="20"/>
  <c r="F46" i="20"/>
  <c r="G46" i="20"/>
  <c r="F47" i="20"/>
  <c r="G47" i="20"/>
  <c r="F48" i="20"/>
  <c r="G48" i="20"/>
  <c r="F49" i="20"/>
  <c r="G49" i="20"/>
  <c r="F50" i="20"/>
  <c r="G50" i="20"/>
  <c r="F51" i="20"/>
  <c r="G51" i="20"/>
  <c r="F52" i="20"/>
  <c r="G52" i="20"/>
  <c r="F53" i="20"/>
  <c r="G53" i="20"/>
  <c r="F54" i="20"/>
  <c r="G54" i="20"/>
  <c r="F55" i="20"/>
  <c r="G55" i="20"/>
  <c r="F56" i="20"/>
  <c r="G56" i="20"/>
  <c r="F57" i="20"/>
  <c r="G57" i="20"/>
  <c r="F58" i="20"/>
  <c r="G58" i="20"/>
  <c r="F62" i="20"/>
  <c r="G62" i="20"/>
  <c r="F65" i="20"/>
  <c r="G65" i="20"/>
  <c r="G40" i="18"/>
  <c r="F40" i="18"/>
  <c r="G40" i="19"/>
  <c r="F40" i="19"/>
  <c r="G40" i="20"/>
  <c r="F40" i="20"/>
  <c r="F38" i="18"/>
  <c r="G38" i="18"/>
  <c r="F19" i="19"/>
  <c r="G19" i="19"/>
  <c r="F20" i="19"/>
  <c r="G20" i="19"/>
  <c r="F21" i="19"/>
  <c r="G21" i="19"/>
  <c r="F22" i="19"/>
  <c r="G22" i="19"/>
  <c r="F23" i="19"/>
  <c r="G23" i="19"/>
  <c r="F24" i="19"/>
  <c r="G24" i="19"/>
  <c r="F25" i="19"/>
  <c r="G25" i="19"/>
  <c r="F26" i="19"/>
  <c r="G26" i="19"/>
  <c r="F30" i="19"/>
  <c r="G30" i="19"/>
  <c r="F31" i="19"/>
  <c r="G31" i="19"/>
  <c r="F32" i="19"/>
  <c r="G32" i="19"/>
  <c r="F33" i="19"/>
  <c r="G33" i="19"/>
  <c r="F34" i="19"/>
  <c r="G34" i="19"/>
  <c r="F35" i="19"/>
  <c r="G35" i="19"/>
  <c r="F36" i="19"/>
  <c r="G36" i="19"/>
  <c r="F37" i="19"/>
  <c r="G37" i="19"/>
  <c r="F38" i="19"/>
  <c r="G38" i="19"/>
  <c r="F19" i="20"/>
  <c r="G19" i="20"/>
  <c r="F20" i="20"/>
  <c r="G20" i="20"/>
  <c r="F21" i="20"/>
  <c r="G21" i="20"/>
  <c r="F22" i="20"/>
  <c r="G22" i="20"/>
  <c r="F23" i="20"/>
  <c r="G23" i="20"/>
  <c r="F24" i="20"/>
  <c r="G24" i="20"/>
  <c r="F25" i="20"/>
  <c r="G25" i="20"/>
  <c r="F26" i="20"/>
  <c r="G26" i="20"/>
  <c r="F27" i="20"/>
  <c r="G27" i="20"/>
  <c r="F30" i="20"/>
  <c r="G30" i="20"/>
  <c r="F31" i="20"/>
  <c r="G31" i="20"/>
  <c r="F32" i="20"/>
  <c r="G32" i="20"/>
  <c r="F33" i="20"/>
  <c r="G33" i="20"/>
  <c r="F34" i="20"/>
  <c r="G34" i="20"/>
  <c r="F35" i="20"/>
  <c r="G35" i="20"/>
  <c r="F36" i="20"/>
  <c r="G36" i="20"/>
  <c r="F37" i="20"/>
  <c r="G37" i="20"/>
  <c r="F38" i="20"/>
  <c r="G38" i="20"/>
  <c r="F16" i="19"/>
  <c r="G16" i="19"/>
  <c r="F17" i="19"/>
  <c r="G17" i="19"/>
  <c r="F18" i="19"/>
  <c r="G18" i="19"/>
  <c r="F16" i="20"/>
  <c r="G16" i="20"/>
  <c r="F17" i="20"/>
  <c r="G17" i="20"/>
  <c r="F18" i="20"/>
  <c r="G18" i="20"/>
  <c r="G13" i="10"/>
  <c r="G13" i="11"/>
  <c r="G13" i="12"/>
  <c r="G13" i="13"/>
  <c r="G13" i="14"/>
  <c r="G13" i="15"/>
  <c r="G13" i="16"/>
  <c r="G13" i="17"/>
  <c r="F13" i="18"/>
  <c r="G13" i="18"/>
  <c r="F13" i="19"/>
  <c r="G13" i="19"/>
  <c r="F14" i="19"/>
  <c r="G14" i="19"/>
  <c r="F15" i="19"/>
  <c r="G15" i="19"/>
  <c r="F13" i="20"/>
  <c r="G13" i="20"/>
  <c r="F14" i="20"/>
  <c r="G14" i="20"/>
  <c r="F15" i="20"/>
  <c r="G15" i="20"/>
  <c r="F12" i="18"/>
  <c r="F12" i="19"/>
  <c r="F12" i="20"/>
  <c r="S65" i="1"/>
  <c r="X65" i="1" s="1"/>
  <c r="S62" i="1"/>
  <c r="X62" i="1" s="1"/>
  <c r="S58" i="1"/>
  <c r="X58" i="1" s="1"/>
  <c r="S57" i="1"/>
  <c r="X57" i="1" s="1"/>
  <c r="S56" i="1"/>
  <c r="X56" i="1" s="1"/>
  <c r="S55" i="1"/>
  <c r="X55" i="1" s="1"/>
  <c r="S54" i="1"/>
  <c r="X54" i="1" s="1"/>
  <c r="S53" i="1"/>
  <c r="X53" i="1" s="1"/>
  <c r="S52" i="1"/>
  <c r="X52" i="1" s="1"/>
  <c r="S51" i="1"/>
  <c r="X51" i="1" s="1"/>
  <c r="S50" i="1"/>
  <c r="X50" i="1" s="1"/>
  <c r="S49" i="1"/>
  <c r="X49" i="1" s="1"/>
  <c r="S48" i="1"/>
  <c r="X48" i="1" s="1"/>
  <c r="S47" i="1"/>
  <c r="X47" i="1" s="1"/>
  <c r="S46" i="1"/>
  <c r="X46" i="1" s="1"/>
  <c r="S45" i="1"/>
  <c r="X45" i="1" s="1"/>
  <c r="S44" i="1"/>
  <c r="X44" i="1" s="1"/>
  <c r="S43" i="1"/>
  <c r="X43" i="1" s="1"/>
  <c r="S42" i="1"/>
  <c r="S41" i="1"/>
  <c r="X41" i="1" s="1"/>
  <c r="S40" i="1"/>
  <c r="X40" i="1" s="1"/>
  <c r="S17" i="1"/>
  <c r="X17" i="1" s="1"/>
  <c r="S18" i="1"/>
  <c r="X18" i="1" s="1"/>
  <c r="S13" i="1"/>
  <c r="X13" i="1" s="1"/>
  <c r="S14" i="1"/>
  <c r="X14" i="1" s="1"/>
  <c r="S15" i="1"/>
  <c r="X15" i="1" s="1"/>
  <c r="S16" i="1"/>
  <c r="X16" i="1" s="1"/>
  <c r="S19" i="1"/>
  <c r="X19" i="1" s="1"/>
  <c r="S20" i="1"/>
  <c r="X20" i="1" s="1"/>
  <c r="S21" i="1"/>
  <c r="X21" i="1" s="1"/>
  <c r="S22" i="1"/>
  <c r="X22" i="1" s="1"/>
  <c r="S23" i="1"/>
  <c r="X23" i="1" s="1"/>
  <c r="S24" i="1"/>
  <c r="X24" i="1" s="1"/>
  <c r="S25" i="1"/>
  <c r="X25" i="1" s="1"/>
  <c r="S26" i="1"/>
  <c r="X26" i="1" s="1"/>
  <c r="S27" i="1"/>
  <c r="X27" i="1" s="1"/>
  <c r="S28" i="1"/>
  <c r="X28" i="1" s="1"/>
  <c r="S29" i="1"/>
  <c r="X29" i="1" s="1"/>
  <c r="S30" i="1"/>
  <c r="X30" i="1" s="1"/>
  <c r="S31" i="1"/>
  <c r="X31" i="1" s="1"/>
  <c r="S32" i="1"/>
  <c r="X32" i="1" s="1"/>
  <c r="S33" i="1"/>
  <c r="X33" i="1" s="1"/>
  <c r="S34" i="1"/>
  <c r="X34" i="1" s="1"/>
  <c r="S35" i="1"/>
  <c r="X35" i="1" s="1"/>
  <c r="S36" i="1"/>
  <c r="X36" i="1" s="1"/>
  <c r="S37" i="1"/>
  <c r="X37" i="1" s="1"/>
  <c r="S38" i="1"/>
  <c r="X38" i="1" s="1"/>
  <c r="S8" i="9" l="1"/>
  <c r="J14" i="9"/>
  <c r="X42" i="1"/>
  <c r="U39" i="1"/>
  <c r="W39" i="1" s="1"/>
  <c r="X39" i="1" s="1"/>
  <c r="I42" i="9"/>
  <c r="J42" i="9" s="1"/>
  <c r="S7" i="9"/>
  <c r="I57" i="9" l="1"/>
  <c r="J57" i="9" s="1"/>
  <c r="I65" i="9"/>
  <c r="J65" i="9" s="1"/>
  <c r="I30" i="9"/>
  <c r="J30" i="9" s="1"/>
  <c r="I58" i="9"/>
  <c r="J58" i="9" s="1"/>
  <c r="I31" i="9"/>
  <c r="J31" i="9" s="1"/>
  <c r="I59" i="9"/>
  <c r="J59" i="9" s="1"/>
  <c r="I32" i="9"/>
  <c r="J32" i="9" s="1"/>
  <c r="I60" i="9"/>
  <c r="J60" i="9" s="1"/>
  <c r="P60" i="9" s="1"/>
  <c r="I25" i="9"/>
  <c r="J25" i="9" s="1"/>
  <c r="I33" i="9"/>
  <c r="J33" i="9" s="1"/>
  <c r="I53" i="9"/>
  <c r="J53" i="9" s="1"/>
  <c r="I61" i="9"/>
  <c r="J61" i="9" s="1"/>
  <c r="P61" i="9" s="1"/>
  <c r="I26" i="9"/>
  <c r="J26" i="9" s="1"/>
  <c r="I34" i="9"/>
  <c r="J34" i="9" s="1"/>
  <c r="I54" i="9"/>
  <c r="J54" i="9" s="1"/>
  <c r="I62" i="9"/>
  <c r="J62" i="9" s="1"/>
  <c r="I27" i="9"/>
  <c r="J27" i="9" s="1"/>
  <c r="I35" i="9"/>
  <c r="J35" i="9" s="1"/>
  <c r="I55" i="9"/>
  <c r="J55" i="9" s="1"/>
  <c r="I63" i="9"/>
  <c r="J63" i="9" s="1"/>
  <c r="I28" i="9"/>
  <c r="J28" i="9" s="1"/>
  <c r="I36" i="9"/>
  <c r="J36" i="9" s="1"/>
  <c r="I56" i="9"/>
  <c r="I64" i="9"/>
  <c r="J64" i="9" s="1"/>
  <c r="P64" i="9" s="1"/>
  <c r="I29" i="9"/>
  <c r="J29" i="9" s="1"/>
  <c r="I37" i="9"/>
  <c r="J37" i="9" s="1"/>
  <c r="I15" i="9"/>
  <c r="J15" i="9" s="1"/>
  <c r="I23" i="9"/>
  <c r="J23" i="9" s="1"/>
  <c r="I46" i="9"/>
  <c r="J46" i="9" s="1"/>
  <c r="I16" i="9"/>
  <c r="J16" i="9" s="1"/>
  <c r="I24" i="9"/>
  <c r="J24" i="9" s="1"/>
  <c r="I47" i="9"/>
  <c r="J47" i="9" s="1"/>
  <c r="I17" i="9"/>
  <c r="J17" i="9" s="1"/>
  <c r="I38" i="9"/>
  <c r="J38" i="9" s="1"/>
  <c r="I48" i="9"/>
  <c r="J48" i="9" s="1"/>
  <c r="I18" i="9"/>
  <c r="J18" i="9" s="1"/>
  <c r="I40" i="9"/>
  <c r="J40" i="9" s="1"/>
  <c r="I49" i="9"/>
  <c r="J49" i="9" s="1"/>
  <c r="I19" i="9"/>
  <c r="J19" i="9" s="1"/>
  <c r="I41" i="9"/>
  <c r="J41" i="9" s="1"/>
  <c r="I50" i="9"/>
  <c r="J50" i="9" s="1"/>
  <c r="I20" i="9"/>
  <c r="J20" i="9" s="1"/>
  <c r="I43" i="9"/>
  <c r="J43" i="9" s="1"/>
  <c r="I51" i="9"/>
  <c r="J51" i="9" s="1"/>
  <c r="I12" i="9"/>
  <c r="J12" i="9" s="1"/>
  <c r="I21" i="9"/>
  <c r="J21" i="9" s="1"/>
  <c r="I44" i="9"/>
  <c r="J44" i="9" s="1"/>
  <c r="I52" i="9"/>
  <c r="J52" i="9" s="1"/>
  <c r="I66" i="9"/>
  <c r="J66" i="9" s="1"/>
  <c r="P66" i="9" s="1"/>
  <c r="I13" i="9"/>
  <c r="J13" i="9" s="1"/>
  <c r="I22" i="9"/>
  <c r="J22" i="9" s="1"/>
  <c r="I45" i="9"/>
  <c r="J45" i="9" s="1"/>
  <c r="J56" i="9"/>
  <c r="P63" i="9" l="1"/>
  <c r="P59" i="9"/>
  <c r="U59" i="9" s="1"/>
  <c r="U64" i="9"/>
  <c r="S64" i="9"/>
  <c r="U61" i="9"/>
  <c r="S61" i="9"/>
  <c r="U60" i="9"/>
  <c r="S60" i="9"/>
  <c r="S66" i="9"/>
  <c r="U66" i="9"/>
  <c r="S12" i="1"/>
  <c r="U63" i="9" l="1"/>
  <c r="U11" i="1"/>
  <c r="W11" i="1" s="1"/>
  <c r="X11" i="1" s="1"/>
  <c r="X12" i="1"/>
  <c r="N2" i="1" l="1"/>
  <c r="N3" i="1" l="1"/>
  <c r="M3" i="1"/>
  <c r="M2" i="1"/>
  <c r="O8" i="9" l="1"/>
  <c r="O4" i="9"/>
  <c r="P8" i="9"/>
  <c r="P4" i="9"/>
  <c r="G6" i="10"/>
  <c r="G6" i="11"/>
  <c r="G6" i="12"/>
  <c r="G6" i="13"/>
  <c r="G6" i="14"/>
  <c r="G6" i="15"/>
  <c r="G6" i="16"/>
  <c r="G6" i="17"/>
  <c r="G6" i="18"/>
  <c r="G6" i="19"/>
  <c r="G6" i="20"/>
  <c r="G6" i="6"/>
  <c r="G5" i="10"/>
  <c r="G5" i="11"/>
  <c r="G5" i="12"/>
  <c r="G5" i="13"/>
  <c r="G5" i="14"/>
  <c r="G5" i="15"/>
  <c r="G5" i="16"/>
  <c r="G5" i="17"/>
  <c r="G5" i="18"/>
  <c r="G5" i="19"/>
  <c r="G5" i="20"/>
  <c r="G5" i="6"/>
  <c r="C8" i="9"/>
  <c r="C8" i="10"/>
  <c r="C8" i="11"/>
  <c r="C8" i="12"/>
  <c r="C8" i="13"/>
  <c r="C8" i="14"/>
  <c r="C8" i="15"/>
  <c r="C8" i="16"/>
  <c r="C8" i="17"/>
  <c r="C8" i="18"/>
  <c r="C8" i="19"/>
  <c r="C8" i="20"/>
  <c r="C8" i="6"/>
  <c r="C7" i="9"/>
  <c r="C7" i="10"/>
  <c r="C7" i="11"/>
  <c r="C7" i="12"/>
  <c r="C7" i="13"/>
  <c r="C7" i="14"/>
  <c r="C7" i="15"/>
  <c r="C7" i="16"/>
  <c r="C7" i="17"/>
  <c r="C7" i="18"/>
  <c r="C7" i="19"/>
  <c r="C7" i="20"/>
  <c r="C7" i="6"/>
  <c r="C6" i="9"/>
  <c r="C6" i="10"/>
  <c r="C6" i="11"/>
  <c r="C6" i="12"/>
  <c r="C6" i="13"/>
  <c r="C6" i="14"/>
  <c r="C6" i="15"/>
  <c r="C6" i="16"/>
  <c r="C6" i="17"/>
  <c r="C6" i="18"/>
  <c r="C6" i="19"/>
  <c r="C6" i="20"/>
  <c r="C6" i="6"/>
  <c r="C5" i="9"/>
  <c r="C5" i="10"/>
  <c r="C5" i="11"/>
  <c r="C5" i="12"/>
  <c r="C5" i="13"/>
  <c r="C5" i="14"/>
  <c r="C5" i="15"/>
  <c r="C5" i="16"/>
  <c r="C5" i="17"/>
  <c r="C5" i="18"/>
  <c r="C5" i="19"/>
  <c r="C5" i="20"/>
  <c r="C5" i="6"/>
  <c r="H4" i="10" l="1"/>
  <c r="H4" i="11"/>
  <c r="H4" i="12"/>
  <c r="H4" i="13"/>
  <c r="H4" i="14"/>
  <c r="H4" i="15"/>
  <c r="H4" i="16"/>
  <c r="H4" i="17"/>
  <c r="H4" i="18"/>
  <c r="H4" i="19"/>
  <c r="H4" i="20"/>
  <c r="H4" i="6"/>
  <c r="P7" i="10"/>
  <c r="O7" i="10"/>
  <c r="P3" i="10"/>
  <c r="O3" i="10"/>
  <c r="P7" i="11"/>
  <c r="O7" i="11"/>
  <c r="P3" i="11"/>
  <c r="O3" i="11"/>
  <c r="P7" i="12"/>
  <c r="O7" i="12"/>
  <c r="P3" i="12"/>
  <c r="O3" i="12"/>
  <c r="P7" i="13"/>
  <c r="O7" i="13"/>
  <c r="P3" i="13"/>
  <c r="O3" i="13"/>
  <c r="P7" i="14"/>
  <c r="O7" i="14"/>
  <c r="P3" i="14"/>
  <c r="O3" i="14"/>
  <c r="P7" i="15"/>
  <c r="O7" i="15"/>
  <c r="P3" i="15"/>
  <c r="O3" i="15"/>
  <c r="P7" i="16"/>
  <c r="O7" i="16"/>
  <c r="P3" i="16"/>
  <c r="O3" i="16"/>
  <c r="P7" i="17"/>
  <c r="O7" i="17"/>
  <c r="P3" i="17"/>
  <c r="O3" i="17"/>
  <c r="P7" i="18"/>
  <c r="O7" i="18"/>
  <c r="P3" i="18"/>
  <c r="O3" i="18"/>
  <c r="P7" i="19"/>
  <c r="O7" i="19"/>
  <c r="P3" i="19"/>
  <c r="O3" i="19"/>
  <c r="P7" i="20"/>
  <c r="O7" i="20"/>
  <c r="P3" i="20"/>
  <c r="O3" i="20"/>
  <c r="P4" i="6"/>
  <c r="P7" i="6"/>
  <c r="P3" i="6"/>
  <c r="O3" i="6"/>
  <c r="O7" i="6"/>
  <c r="J4" i="19" l="1"/>
  <c r="P8" i="6"/>
  <c r="P4" i="20"/>
  <c r="P8" i="20"/>
  <c r="P4" i="19"/>
  <c r="P8" i="19"/>
  <c r="P4" i="18"/>
  <c r="P8" i="18"/>
  <c r="P4" i="17"/>
  <c r="P8" i="17"/>
  <c r="P4" i="16"/>
  <c r="P8" i="16"/>
  <c r="P4" i="15"/>
  <c r="P8" i="15"/>
  <c r="P4" i="14"/>
  <c r="P8" i="14"/>
  <c r="P4" i="13"/>
  <c r="P8" i="13"/>
  <c r="P4" i="12"/>
  <c r="P8" i="12"/>
  <c r="P4" i="11"/>
  <c r="P8" i="11"/>
  <c r="P4" i="10"/>
  <c r="P8" i="10"/>
  <c r="O8" i="10" l="1"/>
  <c r="O4" i="10"/>
  <c r="O8" i="11"/>
  <c r="O4" i="11"/>
  <c r="O8" i="12"/>
  <c r="O4" i="12"/>
  <c r="O8" i="13"/>
  <c r="O4" i="13"/>
  <c r="O8" i="14"/>
  <c r="O4" i="14"/>
  <c r="O8" i="15"/>
  <c r="O4" i="15"/>
  <c r="O8" i="16"/>
  <c r="O4" i="16"/>
  <c r="O8" i="17"/>
  <c r="O4" i="17"/>
  <c r="O8" i="18"/>
  <c r="O4" i="18"/>
  <c r="O8" i="19"/>
  <c r="O4" i="19"/>
  <c r="O8" i="20"/>
  <c r="O4" i="20"/>
  <c r="O8" i="6"/>
  <c r="O4" i="6"/>
  <c r="L57" i="9" l="1"/>
  <c r="M57" i="9" s="1"/>
  <c r="L56" i="9"/>
  <c r="M56" i="9" s="1"/>
  <c r="L55" i="9"/>
  <c r="M55" i="9" s="1"/>
  <c r="L54" i="9"/>
  <c r="M54" i="9" s="1"/>
  <c r="L53" i="9"/>
  <c r="M53" i="9" s="1"/>
  <c r="L52" i="9"/>
  <c r="M52" i="9" s="1"/>
  <c r="L51" i="9"/>
  <c r="M51" i="9" s="1"/>
  <c r="L50" i="9"/>
  <c r="M50" i="9" s="1"/>
  <c r="L49" i="9"/>
  <c r="M49" i="9" s="1"/>
  <c r="L48" i="9"/>
  <c r="M48" i="9" s="1"/>
  <c r="L47" i="9"/>
  <c r="M47" i="9" s="1"/>
  <c r="L46" i="9"/>
  <c r="M46" i="9" s="1"/>
  <c r="L45" i="9"/>
  <c r="M45" i="9" s="1"/>
  <c r="L44" i="9"/>
  <c r="M44" i="9" s="1"/>
  <c r="L43" i="9"/>
  <c r="M43" i="9" s="1"/>
  <c r="L42" i="9"/>
  <c r="M42" i="9" s="1"/>
  <c r="L41" i="9"/>
  <c r="M41" i="9" s="1"/>
  <c r="X40" i="9"/>
  <c r="L40" i="9" s="1"/>
  <c r="L38" i="9"/>
  <c r="M38" i="9" s="1"/>
  <c r="M82" i="9" s="1"/>
  <c r="N82" i="9" s="1"/>
  <c r="L37" i="9"/>
  <c r="M37" i="9" s="1"/>
  <c r="L36" i="9"/>
  <c r="M36" i="9" s="1"/>
  <c r="M75" i="9" s="1"/>
  <c r="L35" i="9"/>
  <c r="M35" i="9" s="1"/>
  <c r="M74" i="9" s="1"/>
  <c r="N74" i="9" s="1"/>
  <c r="L34" i="9"/>
  <c r="M34" i="9" s="1"/>
  <c r="L33" i="9"/>
  <c r="M33" i="9" s="1"/>
  <c r="L32" i="9"/>
  <c r="M32" i="9" s="1"/>
  <c r="L31" i="9"/>
  <c r="M31" i="9" s="1"/>
  <c r="L30" i="9"/>
  <c r="M30" i="9" s="1"/>
  <c r="L29" i="9"/>
  <c r="M29" i="9" s="1"/>
  <c r="L28" i="9"/>
  <c r="M28" i="9" s="1"/>
  <c r="L27" i="9"/>
  <c r="M27" i="9" s="1"/>
  <c r="L26" i="9"/>
  <c r="M26" i="9" s="1"/>
  <c r="L25" i="9"/>
  <c r="M25" i="9" s="1"/>
  <c r="L24" i="9"/>
  <c r="M24" i="9" s="1"/>
  <c r="L23" i="9"/>
  <c r="M23" i="9" s="1"/>
  <c r="L22" i="9"/>
  <c r="M22" i="9" s="1"/>
  <c r="L21" i="9"/>
  <c r="M21" i="9" s="1"/>
  <c r="M79" i="9" s="1"/>
  <c r="N79" i="9" s="1"/>
  <c r="L20" i="9"/>
  <c r="M20" i="9" s="1"/>
  <c r="M78" i="9" s="1"/>
  <c r="N78" i="9" s="1"/>
  <c r="L19" i="9"/>
  <c r="M19" i="9" s="1"/>
  <c r="L18" i="9"/>
  <c r="M18" i="9" s="1"/>
  <c r="L17" i="9"/>
  <c r="M17" i="9" s="1"/>
  <c r="L16" i="9"/>
  <c r="M16" i="9" s="1"/>
  <c r="L15" i="9"/>
  <c r="M15" i="9" s="1"/>
  <c r="L14" i="9"/>
  <c r="M14" i="9" s="1"/>
  <c r="M76" i="9" s="1"/>
  <c r="N76" i="9" s="1"/>
  <c r="L13" i="9"/>
  <c r="M13" i="9" s="1"/>
  <c r="M77" i="9" s="1"/>
  <c r="N77" i="9" s="1"/>
  <c r="L65" i="10"/>
  <c r="M65" i="10" s="1"/>
  <c r="L62" i="10"/>
  <c r="M62" i="10" s="1"/>
  <c r="L58" i="10"/>
  <c r="M58" i="10" s="1"/>
  <c r="X65" i="11"/>
  <c r="L65" i="11" s="1"/>
  <c r="X62" i="11"/>
  <c r="L62" i="11" s="1"/>
  <c r="X58" i="11"/>
  <c r="L58" i="11" s="1"/>
  <c r="X57" i="11"/>
  <c r="Y57" i="11" s="1"/>
  <c r="X56" i="11"/>
  <c r="X55" i="11"/>
  <c r="Y55" i="11" s="1"/>
  <c r="X54" i="11"/>
  <c r="X53" i="11"/>
  <c r="Y53" i="11" s="1"/>
  <c r="X52" i="11"/>
  <c r="Y52" i="11" s="1"/>
  <c r="X51" i="11"/>
  <c r="L51" i="11" s="1"/>
  <c r="X50" i="11"/>
  <c r="X49" i="11"/>
  <c r="X48" i="11"/>
  <c r="X47" i="11"/>
  <c r="X46" i="11"/>
  <c r="X45" i="11"/>
  <c r="X44" i="11"/>
  <c r="X43" i="11"/>
  <c r="X42" i="11"/>
  <c r="X41" i="11"/>
  <c r="X40" i="11"/>
  <c r="X38" i="11"/>
  <c r="L38" i="11" s="1"/>
  <c r="X37" i="11"/>
  <c r="X36" i="11"/>
  <c r="X35" i="11"/>
  <c r="X34" i="11"/>
  <c r="X33" i="11"/>
  <c r="X32" i="11"/>
  <c r="X31" i="11"/>
  <c r="X30" i="11"/>
  <c r="X29" i="11"/>
  <c r="X28" i="11"/>
  <c r="X27" i="11"/>
  <c r="X26" i="11"/>
  <c r="X25" i="11"/>
  <c r="X24" i="11"/>
  <c r="X23" i="11"/>
  <c r="X22" i="11"/>
  <c r="X21" i="11"/>
  <c r="X20" i="11"/>
  <c r="L20" i="11" s="1"/>
  <c r="X19" i="11"/>
  <c r="X18" i="11"/>
  <c r="L18" i="11" s="1"/>
  <c r="X17" i="11"/>
  <c r="X16" i="11"/>
  <c r="X15" i="11"/>
  <c r="X14" i="11"/>
  <c r="X13" i="11"/>
  <c r="X65" i="12"/>
  <c r="L65" i="12" s="1"/>
  <c r="X62" i="12"/>
  <c r="L62" i="12" s="1"/>
  <c r="X58" i="12"/>
  <c r="L58" i="12" s="1"/>
  <c r="X57" i="12"/>
  <c r="X56" i="12"/>
  <c r="X55" i="12"/>
  <c r="X54" i="12"/>
  <c r="X53" i="12"/>
  <c r="X52" i="12"/>
  <c r="L52" i="12" s="1"/>
  <c r="X51" i="12"/>
  <c r="X50" i="12"/>
  <c r="X49" i="12"/>
  <c r="X48" i="12"/>
  <c r="X47" i="12"/>
  <c r="X46" i="12"/>
  <c r="X45" i="12"/>
  <c r="L45" i="12" s="1"/>
  <c r="X44" i="12"/>
  <c r="X43" i="12"/>
  <c r="X42" i="12"/>
  <c r="X41" i="12"/>
  <c r="X40" i="12"/>
  <c r="X38" i="12"/>
  <c r="X37" i="12"/>
  <c r="X36" i="12"/>
  <c r="X35" i="12"/>
  <c r="X34" i="12"/>
  <c r="X33" i="12"/>
  <c r="X32" i="12"/>
  <c r="X31" i="12"/>
  <c r="L31" i="12" s="1"/>
  <c r="X30" i="12"/>
  <c r="L30" i="12" s="1"/>
  <c r="X29" i="12"/>
  <c r="L29" i="12" s="1"/>
  <c r="X28" i="12"/>
  <c r="X27" i="12"/>
  <c r="X26" i="12"/>
  <c r="X25" i="12"/>
  <c r="L25" i="12" s="1"/>
  <c r="X24" i="12"/>
  <c r="X23" i="12"/>
  <c r="L23" i="12" s="1"/>
  <c r="X22" i="12"/>
  <c r="X21" i="12"/>
  <c r="X20" i="12"/>
  <c r="X19" i="12"/>
  <c r="X18" i="12"/>
  <c r="X17" i="12"/>
  <c r="X16" i="12"/>
  <c r="X15" i="12"/>
  <c r="X14" i="12"/>
  <c r="X13" i="12"/>
  <c r="X65" i="13"/>
  <c r="L65" i="13" s="1"/>
  <c r="X62" i="13"/>
  <c r="L62" i="13" s="1"/>
  <c r="X58" i="13"/>
  <c r="L58" i="13" s="1"/>
  <c r="X57" i="13"/>
  <c r="X56" i="13"/>
  <c r="L56" i="13" s="1"/>
  <c r="X55" i="13"/>
  <c r="L55" i="13" s="1"/>
  <c r="X54" i="13"/>
  <c r="L54" i="13" s="1"/>
  <c r="X53" i="13"/>
  <c r="X52" i="13"/>
  <c r="X51" i="13"/>
  <c r="X50" i="13"/>
  <c r="L50" i="13" s="1"/>
  <c r="X49" i="13"/>
  <c r="X48" i="13"/>
  <c r="X47" i="13"/>
  <c r="X46" i="13"/>
  <c r="L46" i="13" s="1"/>
  <c r="X45" i="13"/>
  <c r="X44" i="13"/>
  <c r="X43" i="13"/>
  <c r="X42" i="13"/>
  <c r="L42" i="13" s="1"/>
  <c r="X41" i="13"/>
  <c r="X40" i="13"/>
  <c r="X38" i="13"/>
  <c r="X37" i="13"/>
  <c r="X36" i="13"/>
  <c r="L36" i="13" s="1"/>
  <c r="X35" i="13"/>
  <c r="X34" i="13"/>
  <c r="X33" i="13"/>
  <c r="X32" i="13"/>
  <c r="L32" i="13" s="1"/>
  <c r="X31" i="13"/>
  <c r="X30" i="13"/>
  <c r="X29" i="13"/>
  <c r="X28" i="13"/>
  <c r="X27" i="13"/>
  <c r="X26" i="13"/>
  <c r="X25" i="13"/>
  <c r="X24" i="13"/>
  <c r="X23" i="13"/>
  <c r="X22" i="13"/>
  <c r="X21" i="13"/>
  <c r="X20" i="13"/>
  <c r="X19" i="13"/>
  <c r="L19" i="13" s="1"/>
  <c r="X18" i="13"/>
  <c r="X17" i="13"/>
  <c r="X16" i="13"/>
  <c r="X15" i="13"/>
  <c r="X14" i="13"/>
  <c r="X13" i="13"/>
  <c r="L13" i="13" s="1"/>
  <c r="X65" i="14"/>
  <c r="L65" i="14" s="1"/>
  <c r="X62" i="14"/>
  <c r="L62" i="14" s="1"/>
  <c r="X58" i="14"/>
  <c r="L58" i="14" s="1"/>
  <c r="X57" i="14"/>
  <c r="X56" i="14"/>
  <c r="X55" i="14"/>
  <c r="X54" i="14"/>
  <c r="X53" i="14"/>
  <c r="X52" i="14"/>
  <c r="X51" i="14"/>
  <c r="X50" i="14"/>
  <c r="X49" i="14"/>
  <c r="X48" i="14"/>
  <c r="X47" i="14"/>
  <c r="X46" i="14"/>
  <c r="X45" i="14"/>
  <c r="X44" i="14"/>
  <c r="X43" i="14"/>
  <c r="X42" i="14"/>
  <c r="X41" i="14"/>
  <c r="X40" i="14"/>
  <c r="X38" i="14"/>
  <c r="X37" i="14"/>
  <c r="X36" i="14"/>
  <c r="X35" i="14"/>
  <c r="L35" i="14" s="1"/>
  <c r="X34" i="14"/>
  <c r="X33" i="14"/>
  <c r="L33" i="14" s="1"/>
  <c r="X32" i="14"/>
  <c r="X31" i="14"/>
  <c r="X30" i="14"/>
  <c r="X29" i="14"/>
  <c r="X28" i="14"/>
  <c r="X27" i="14"/>
  <c r="X26" i="14"/>
  <c r="X25" i="14"/>
  <c r="X24" i="14"/>
  <c r="X23" i="14"/>
  <c r="X22" i="14"/>
  <c r="X21" i="14"/>
  <c r="X20" i="14"/>
  <c r="X19" i="14"/>
  <c r="X18" i="14"/>
  <c r="X17" i="14"/>
  <c r="L17" i="14" s="1"/>
  <c r="X16" i="14"/>
  <c r="X15" i="14"/>
  <c r="X14" i="14"/>
  <c r="X13" i="14"/>
  <c r="X65" i="15"/>
  <c r="L65" i="15" s="1"/>
  <c r="X62" i="15"/>
  <c r="L62" i="15" s="1"/>
  <c r="X58" i="15"/>
  <c r="L58" i="15" s="1"/>
  <c r="X57" i="15"/>
  <c r="X56" i="15"/>
  <c r="L56" i="15" s="1"/>
  <c r="X55" i="15"/>
  <c r="L55" i="15" s="1"/>
  <c r="X54" i="15"/>
  <c r="L54" i="15" s="1"/>
  <c r="X53" i="15"/>
  <c r="X52" i="15"/>
  <c r="X51" i="15"/>
  <c r="X50" i="15"/>
  <c r="L50" i="15" s="1"/>
  <c r="X49" i="15"/>
  <c r="X48" i="15"/>
  <c r="L48" i="15" s="1"/>
  <c r="X47" i="15"/>
  <c r="X46" i="15"/>
  <c r="L46" i="15" s="1"/>
  <c r="X45" i="15"/>
  <c r="X44" i="15"/>
  <c r="L44" i="15" s="1"/>
  <c r="X43" i="15"/>
  <c r="X42" i="15"/>
  <c r="L42" i="15" s="1"/>
  <c r="X41" i="15"/>
  <c r="X40" i="15"/>
  <c r="X38" i="15"/>
  <c r="X37" i="15"/>
  <c r="X36" i="15"/>
  <c r="L36" i="15" s="1"/>
  <c r="X35" i="15"/>
  <c r="X34" i="15"/>
  <c r="X33" i="15"/>
  <c r="L33" i="15" s="1"/>
  <c r="X32" i="15"/>
  <c r="L32" i="15" s="1"/>
  <c r="X31" i="15"/>
  <c r="X30" i="15"/>
  <c r="L30" i="15" s="1"/>
  <c r="X29" i="15"/>
  <c r="X28" i="15"/>
  <c r="X27" i="15"/>
  <c r="X26" i="15"/>
  <c r="X25" i="15"/>
  <c r="X24" i="15"/>
  <c r="L24" i="15" s="1"/>
  <c r="X23" i="15"/>
  <c r="X22" i="15"/>
  <c r="X21" i="15"/>
  <c r="L21" i="15" s="1"/>
  <c r="X20" i="15"/>
  <c r="X19" i="15"/>
  <c r="L19" i="15" s="1"/>
  <c r="X18" i="15"/>
  <c r="X17" i="15"/>
  <c r="L17" i="15" s="1"/>
  <c r="X16" i="15"/>
  <c r="X15" i="15"/>
  <c r="X14" i="15"/>
  <c r="X13" i="15"/>
  <c r="X65" i="16"/>
  <c r="L65" i="16" s="1"/>
  <c r="X62" i="16"/>
  <c r="L62" i="16" s="1"/>
  <c r="X58" i="16"/>
  <c r="L58" i="16" s="1"/>
  <c r="X57" i="16"/>
  <c r="X56" i="16"/>
  <c r="L56" i="16" s="1"/>
  <c r="X55" i="16"/>
  <c r="L55" i="16" s="1"/>
  <c r="X54" i="16"/>
  <c r="L54" i="16" s="1"/>
  <c r="X53" i="16"/>
  <c r="X52" i="16"/>
  <c r="L52" i="16" s="1"/>
  <c r="X51" i="16"/>
  <c r="X50" i="16"/>
  <c r="L50" i="16" s="1"/>
  <c r="X49" i="16"/>
  <c r="X48" i="16"/>
  <c r="X47" i="16"/>
  <c r="X46" i="16"/>
  <c r="L46" i="16" s="1"/>
  <c r="X45" i="16"/>
  <c r="X44" i="16"/>
  <c r="L44" i="16" s="1"/>
  <c r="X43" i="16"/>
  <c r="X42" i="16"/>
  <c r="L42" i="16" s="1"/>
  <c r="X41" i="16"/>
  <c r="X40" i="16"/>
  <c r="L40" i="16" s="1"/>
  <c r="X38" i="16"/>
  <c r="X37" i="16"/>
  <c r="X36" i="16"/>
  <c r="L36" i="16" s="1"/>
  <c r="X35" i="16"/>
  <c r="L35" i="16" s="1"/>
  <c r="X34" i="16"/>
  <c r="X33" i="16"/>
  <c r="L33" i="16" s="1"/>
  <c r="X32" i="16"/>
  <c r="X31" i="16"/>
  <c r="X30" i="16"/>
  <c r="L30" i="16" s="1"/>
  <c r="X29" i="16"/>
  <c r="X28" i="16"/>
  <c r="X27" i="16"/>
  <c r="X26" i="16"/>
  <c r="X25" i="16"/>
  <c r="X24" i="16"/>
  <c r="L24" i="16" s="1"/>
  <c r="X23" i="16"/>
  <c r="X22" i="16"/>
  <c r="X21" i="16"/>
  <c r="L21" i="16" s="1"/>
  <c r="X20" i="16"/>
  <c r="X19" i="16"/>
  <c r="X18" i="16"/>
  <c r="X17" i="16"/>
  <c r="L17" i="16" s="1"/>
  <c r="X16" i="16"/>
  <c r="X15" i="16"/>
  <c r="X14" i="16"/>
  <c r="X13" i="16"/>
  <c r="L13" i="16" s="1"/>
  <c r="L65" i="17"/>
  <c r="L62" i="17"/>
  <c r="L58" i="17"/>
  <c r="L57" i="17"/>
  <c r="L56" i="17"/>
  <c r="L55" i="17"/>
  <c r="L54" i="17"/>
  <c r="L53" i="17"/>
  <c r="L52" i="17"/>
  <c r="L51" i="17"/>
  <c r="L50" i="17"/>
  <c r="L49" i="17"/>
  <c r="L48" i="17"/>
  <c r="L47" i="17"/>
  <c r="L46" i="17"/>
  <c r="L45" i="17"/>
  <c r="L44" i="17"/>
  <c r="L42" i="17"/>
  <c r="L41" i="17"/>
  <c r="L40" i="17"/>
  <c r="L38" i="17"/>
  <c r="L37" i="17"/>
  <c r="L36" i="17"/>
  <c r="L35" i="17"/>
  <c r="L33" i="17"/>
  <c r="L32" i="17"/>
  <c r="L31" i="17"/>
  <c r="L30" i="17"/>
  <c r="L29" i="17"/>
  <c r="L28" i="17"/>
  <c r="L27" i="17"/>
  <c r="L26" i="17"/>
  <c r="L25" i="17"/>
  <c r="L24" i="17"/>
  <c r="L23" i="17"/>
  <c r="L22" i="17"/>
  <c r="L21" i="17"/>
  <c r="L20" i="17"/>
  <c r="L19" i="17"/>
  <c r="L18" i="17"/>
  <c r="L17" i="17"/>
  <c r="L16" i="17"/>
  <c r="L14" i="17"/>
  <c r="L13" i="17"/>
  <c r="X12" i="17"/>
  <c r="X12" i="16"/>
  <c r="X12" i="15"/>
  <c r="X12" i="13"/>
  <c r="X12" i="12"/>
  <c r="X12" i="11"/>
  <c r="X12" i="10"/>
  <c r="X12" i="9"/>
  <c r="L12" i="9" s="1"/>
  <c r="P12" i="9" s="1"/>
  <c r="U12" i="9" s="1"/>
  <c r="X12" i="14"/>
  <c r="L69" i="11"/>
  <c r="L69" i="12"/>
  <c r="L69" i="13"/>
  <c r="L69" i="14"/>
  <c r="L69" i="15"/>
  <c r="L69" i="16"/>
  <c r="L69" i="17"/>
  <c r="L69" i="10"/>
  <c r="Y51" i="11"/>
  <c r="M51" i="11" s="1"/>
  <c r="X12" i="6"/>
  <c r="Y12" i="6" s="1"/>
  <c r="M73" i="9" l="1"/>
  <c r="N73" i="9" s="1"/>
  <c r="N75" i="9"/>
  <c r="U75" i="9"/>
  <c r="M81" i="9"/>
  <c r="N81" i="9" s="1"/>
  <c r="P17" i="9"/>
  <c r="U17" i="9" s="1"/>
  <c r="P25" i="9"/>
  <c r="U25" i="9" s="1"/>
  <c r="P33" i="9"/>
  <c r="U33" i="9" s="1"/>
  <c r="P42" i="9"/>
  <c r="U42" i="9" s="1"/>
  <c r="P50" i="9"/>
  <c r="U50" i="9" s="1"/>
  <c r="P18" i="9"/>
  <c r="U18" i="9" s="1"/>
  <c r="P26" i="9"/>
  <c r="U26" i="9" s="1"/>
  <c r="P34" i="9"/>
  <c r="U34" i="9" s="1"/>
  <c r="P43" i="9"/>
  <c r="U43" i="9" s="1"/>
  <c r="P51" i="9"/>
  <c r="U51" i="9" s="1"/>
  <c r="P19" i="9"/>
  <c r="U19" i="9" s="1"/>
  <c r="P27" i="9"/>
  <c r="U27" i="9" s="1"/>
  <c r="P35" i="9"/>
  <c r="U35" i="9" s="1"/>
  <c r="P44" i="9"/>
  <c r="U44" i="9" s="1"/>
  <c r="P52" i="9"/>
  <c r="U52" i="9" s="1"/>
  <c r="P20" i="9"/>
  <c r="U20" i="9" s="1"/>
  <c r="P28" i="9"/>
  <c r="U28" i="9" s="1"/>
  <c r="P36" i="9"/>
  <c r="U36" i="9" s="1"/>
  <c r="P45" i="9"/>
  <c r="U45" i="9" s="1"/>
  <c r="P53" i="9"/>
  <c r="U53" i="9" s="1"/>
  <c r="Y53" i="12"/>
  <c r="P13" i="9"/>
  <c r="U13" i="9" s="1"/>
  <c r="P21" i="9"/>
  <c r="U21" i="9" s="1"/>
  <c r="P29" i="9"/>
  <c r="U29" i="9" s="1"/>
  <c r="P37" i="9"/>
  <c r="U37" i="9" s="1"/>
  <c r="P46" i="9"/>
  <c r="U46" i="9" s="1"/>
  <c r="P54" i="9"/>
  <c r="U54" i="9" s="1"/>
  <c r="P14" i="9"/>
  <c r="U14" i="9" s="1"/>
  <c r="P22" i="9"/>
  <c r="U22" i="9" s="1"/>
  <c r="P30" i="9"/>
  <c r="U30" i="9" s="1"/>
  <c r="P38" i="9"/>
  <c r="U38" i="9" s="1"/>
  <c r="P47" i="9"/>
  <c r="U47" i="9" s="1"/>
  <c r="P55" i="9"/>
  <c r="U55" i="9" s="1"/>
  <c r="P15" i="9"/>
  <c r="U15" i="9" s="1"/>
  <c r="P23" i="9"/>
  <c r="U23" i="9" s="1"/>
  <c r="P31" i="9"/>
  <c r="U31" i="9" s="1"/>
  <c r="P40" i="9"/>
  <c r="P48" i="9"/>
  <c r="U48" i="9" s="1"/>
  <c r="P56" i="9"/>
  <c r="U56" i="9" s="1"/>
  <c r="P16" i="9"/>
  <c r="U16" i="9" s="1"/>
  <c r="P24" i="9"/>
  <c r="U24" i="9" s="1"/>
  <c r="P32" i="9"/>
  <c r="U32" i="9" s="1"/>
  <c r="P41" i="9"/>
  <c r="S41" i="9" s="1"/>
  <c r="P49" i="9"/>
  <c r="U49" i="9" s="1"/>
  <c r="P57" i="9"/>
  <c r="U57" i="9" s="1"/>
  <c r="Y52" i="12"/>
  <c r="Y55" i="12"/>
  <c r="Y51" i="12"/>
  <c r="L58" i="9"/>
  <c r="Y58" i="11"/>
  <c r="L62" i="9"/>
  <c r="M62" i="9" s="1"/>
  <c r="L65" i="9"/>
  <c r="Y54" i="11"/>
  <c r="Y57" i="12"/>
  <c r="Y56" i="11"/>
  <c r="S17" i="9"/>
  <c r="Y12" i="9"/>
  <c r="M12" i="9" s="1"/>
  <c r="X41" i="18"/>
  <c r="W41" i="18" s="1"/>
  <c r="X38" i="18"/>
  <c r="W38" i="18" s="1"/>
  <c r="X33" i="18"/>
  <c r="W33" i="18" s="1"/>
  <c r="X48" i="18"/>
  <c r="W48" i="18" s="1"/>
  <c r="X44" i="18"/>
  <c r="W44" i="18" s="1"/>
  <c r="X40" i="18"/>
  <c r="W40" i="18" s="1"/>
  <c r="X65" i="18"/>
  <c r="W65" i="18" s="1"/>
  <c r="X37" i="18"/>
  <c r="W37" i="18" s="1"/>
  <c r="X29" i="18"/>
  <c r="W29" i="18" s="1"/>
  <c r="X28" i="18"/>
  <c r="W28" i="18" s="1"/>
  <c r="X27" i="18"/>
  <c r="W27" i="18" s="1"/>
  <c r="X25" i="18"/>
  <c r="W25" i="18" s="1"/>
  <c r="X22" i="18"/>
  <c r="W22" i="18" s="1"/>
  <c r="X18" i="18"/>
  <c r="W18" i="18" s="1"/>
  <c r="X57" i="18"/>
  <c r="W57" i="18" s="1"/>
  <c r="X53" i="18"/>
  <c r="W53" i="18" s="1"/>
  <c r="X19" i="18"/>
  <c r="W19" i="18" s="1"/>
  <c r="X52" i="18"/>
  <c r="W52" i="18" s="1"/>
  <c r="X46" i="18"/>
  <c r="W46" i="18" s="1"/>
  <c r="X35" i="18"/>
  <c r="W35" i="18" s="1"/>
  <c r="S33" i="9"/>
  <c r="X24" i="18"/>
  <c r="W24" i="18" s="1"/>
  <c r="X21" i="18"/>
  <c r="W21" i="18" s="1"/>
  <c r="X17" i="18"/>
  <c r="W17" i="18" s="1"/>
  <c r="X62" i="18"/>
  <c r="W62" i="18" s="1"/>
  <c r="X56" i="18"/>
  <c r="W56" i="18" s="1"/>
  <c r="X55" i="18"/>
  <c r="W55" i="18" s="1"/>
  <c r="X54" i="18"/>
  <c r="W54" i="18" s="1"/>
  <c r="X50" i="18"/>
  <c r="W50" i="18" s="1"/>
  <c r="X31" i="18"/>
  <c r="W31" i="18" s="1"/>
  <c r="X23" i="18"/>
  <c r="W23" i="18" s="1"/>
  <c r="X42" i="18"/>
  <c r="W42" i="18" s="1"/>
  <c r="X20" i="18"/>
  <c r="W20" i="18" s="1"/>
  <c r="X16" i="18"/>
  <c r="W16" i="18" s="1"/>
  <c r="X49" i="18"/>
  <c r="W49" i="18" s="1"/>
  <c r="X45" i="18"/>
  <c r="W45" i="18" s="1"/>
  <c r="X43" i="18"/>
  <c r="W43" i="18" s="1"/>
  <c r="X36" i="18"/>
  <c r="W36" i="18" s="1"/>
  <c r="X34" i="18"/>
  <c r="W34" i="18" s="1"/>
  <c r="X47" i="18"/>
  <c r="W47" i="18" s="1"/>
  <c r="X30" i="18"/>
  <c r="W30" i="18" s="1"/>
  <c r="X15" i="18"/>
  <c r="W15" i="18" s="1"/>
  <c r="X51" i="18"/>
  <c r="W51" i="18" s="1"/>
  <c r="X12" i="18"/>
  <c r="W12" i="18" s="1"/>
  <c r="X58" i="18"/>
  <c r="W58" i="18" s="1"/>
  <c r="X26" i="18"/>
  <c r="W26" i="18" s="1"/>
  <c r="X14" i="18"/>
  <c r="W14" i="18" s="1"/>
  <c r="X13" i="18"/>
  <c r="W13" i="18" s="1"/>
  <c r="X32" i="18"/>
  <c r="W32" i="18" s="1"/>
  <c r="L24" i="14"/>
  <c r="L44" i="14"/>
  <c r="L52" i="14"/>
  <c r="L30" i="14"/>
  <c r="L21" i="14"/>
  <c r="L48" i="14"/>
  <c r="L45" i="10"/>
  <c r="M45" i="10" s="1"/>
  <c r="L37" i="10"/>
  <c r="M37" i="10" s="1"/>
  <c r="M72" i="10" s="1"/>
  <c r="N72" i="10" s="1"/>
  <c r="L14" i="10"/>
  <c r="M14" i="10" s="1"/>
  <c r="M76" i="10" s="1"/>
  <c r="N76" i="10" s="1"/>
  <c r="L26" i="10"/>
  <c r="M26" i="10" s="1"/>
  <c r="L29" i="10"/>
  <c r="M29" i="10" s="1"/>
  <c r="L35" i="10"/>
  <c r="M35" i="10" s="1"/>
  <c r="M74" i="10" s="1"/>
  <c r="N74" i="10" s="1"/>
  <c r="L47" i="10"/>
  <c r="M47" i="10" s="1"/>
  <c r="L19" i="11"/>
  <c r="L36" i="11"/>
  <c r="L42" i="11"/>
  <c r="L14" i="12"/>
  <c r="L24" i="12"/>
  <c r="L33" i="12"/>
  <c r="L38" i="12"/>
  <c r="L16" i="10"/>
  <c r="M16" i="10" s="1"/>
  <c r="L20" i="10"/>
  <c r="M20" i="10" s="1"/>
  <c r="M78" i="10" s="1"/>
  <c r="N78" i="10" s="1"/>
  <c r="L23" i="10"/>
  <c r="M23" i="10" s="1"/>
  <c r="L31" i="10"/>
  <c r="M31" i="10" s="1"/>
  <c r="L36" i="10"/>
  <c r="M36" i="10" s="1"/>
  <c r="M75" i="10" s="1"/>
  <c r="L42" i="10"/>
  <c r="M42" i="10" s="1"/>
  <c r="L49" i="10"/>
  <c r="M49" i="10" s="1"/>
  <c r="L53" i="10"/>
  <c r="M53" i="10" s="1"/>
  <c r="L57" i="10"/>
  <c r="M57" i="10" s="1"/>
  <c r="L14" i="11"/>
  <c r="L17" i="11"/>
  <c r="L21" i="11"/>
  <c r="L24" i="11"/>
  <c r="L30" i="11"/>
  <c r="L33" i="11"/>
  <c r="L35" i="11"/>
  <c r="L18" i="10"/>
  <c r="M18" i="10" s="1"/>
  <c r="L22" i="10"/>
  <c r="M22" i="10" s="1"/>
  <c r="L25" i="10"/>
  <c r="M25" i="10" s="1"/>
  <c r="L28" i="10"/>
  <c r="M28" i="10" s="1"/>
  <c r="L51" i="10"/>
  <c r="M51" i="10" s="1"/>
  <c r="L32" i="11"/>
  <c r="L45" i="11"/>
  <c r="L49" i="11"/>
  <c r="L53" i="11"/>
  <c r="M53" i="11" s="1"/>
  <c r="L57" i="11"/>
  <c r="M57" i="11" s="1"/>
  <c r="L17" i="12"/>
  <c r="L21" i="12"/>
  <c r="L27" i="10"/>
  <c r="M27" i="10" s="1"/>
  <c r="L40" i="10"/>
  <c r="L41" i="12"/>
  <c r="L46" i="12"/>
  <c r="L50" i="12"/>
  <c r="L54" i="12"/>
  <c r="L55" i="12"/>
  <c r="L56" i="12"/>
  <c r="L18" i="13"/>
  <c r="L22" i="13"/>
  <c r="L25" i="13"/>
  <c r="L26" i="13"/>
  <c r="L27" i="13"/>
  <c r="L28" i="13"/>
  <c r="L29" i="13"/>
  <c r="L35" i="13"/>
  <c r="L40" i="13"/>
  <c r="L47" i="13"/>
  <c r="L51" i="13"/>
  <c r="L18" i="14"/>
  <c r="L22" i="14"/>
  <c r="L25" i="14"/>
  <c r="L26" i="14"/>
  <c r="L27" i="14"/>
  <c r="L28" i="14"/>
  <c r="L29" i="14"/>
  <c r="L40" i="14"/>
  <c r="L46" i="14"/>
  <c r="L50" i="14"/>
  <c r="L54" i="14"/>
  <c r="L55" i="14"/>
  <c r="L56" i="14"/>
  <c r="L13" i="15"/>
  <c r="L18" i="15"/>
  <c r="L22" i="15"/>
  <c r="L25" i="15"/>
  <c r="L26" i="15"/>
  <c r="L27" i="15"/>
  <c r="L28" i="15"/>
  <c r="L29" i="15"/>
  <c r="L35" i="15"/>
  <c r="L40" i="15"/>
  <c r="L47" i="15"/>
  <c r="L51" i="15"/>
  <c r="L19" i="16"/>
  <c r="L32" i="16"/>
  <c r="L37" i="16"/>
  <c r="L48" i="16"/>
  <c r="L41" i="14"/>
  <c r="L15" i="10"/>
  <c r="M15" i="10" s="1"/>
  <c r="L17" i="10"/>
  <c r="M17" i="10" s="1"/>
  <c r="L21" i="10"/>
  <c r="M21" i="10" s="1"/>
  <c r="M79" i="10" s="1"/>
  <c r="N79" i="10" s="1"/>
  <c r="L24" i="10"/>
  <c r="M24" i="10" s="1"/>
  <c r="L30" i="10"/>
  <c r="M30" i="10" s="1"/>
  <c r="L33" i="10"/>
  <c r="M33" i="10" s="1"/>
  <c r="L38" i="10"/>
  <c r="M38" i="10" s="1"/>
  <c r="M82" i="10" s="1"/>
  <c r="N82" i="10" s="1"/>
  <c r="L41" i="10"/>
  <c r="M41" i="10" s="1"/>
  <c r="L46" i="10"/>
  <c r="M46" i="10" s="1"/>
  <c r="L50" i="10"/>
  <c r="M50" i="10" s="1"/>
  <c r="L54" i="10"/>
  <c r="M54" i="10" s="1"/>
  <c r="L55" i="10"/>
  <c r="M55" i="10" s="1"/>
  <c r="L56" i="10"/>
  <c r="M56" i="10" s="1"/>
  <c r="L13" i="11"/>
  <c r="L22" i="11"/>
  <c r="L25" i="11"/>
  <c r="L26" i="11"/>
  <c r="L27" i="11"/>
  <c r="L28" i="11"/>
  <c r="L29" i="11"/>
  <c r="L37" i="11"/>
  <c r="L44" i="11"/>
  <c r="L48" i="11"/>
  <c r="L52" i="11"/>
  <c r="M52" i="11" s="1"/>
  <c r="L16" i="12"/>
  <c r="L20" i="12"/>
  <c r="L36" i="12"/>
  <c r="L42" i="12"/>
  <c r="L49" i="12"/>
  <c r="L53" i="12"/>
  <c r="L57" i="12"/>
  <c r="L14" i="13"/>
  <c r="L17" i="13"/>
  <c r="L21" i="13"/>
  <c r="L24" i="13"/>
  <c r="L30" i="13"/>
  <c r="L33" i="13"/>
  <c r="L38" i="13"/>
  <c r="L41" i="13"/>
  <c r="L13" i="14"/>
  <c r="L38" i="14"/>
  <c r="L42" i="14"/>
  <c r="L45" i="14"/>
  <c r="L49" i="14"/>
  <c r="L53" i="14"/>
  <c r="L57" i="14"/>
  <c r="L14" i="15"/>
  <c r="L38" i="15"/>
  <c r="L41" i="15"/>
  <c r="L18" i="16"/>
  <c r="L22" i="16"/>
  <c r="L25" i="16"/>
  <c r="L26" i="16"/>
  <c r="L27" i="16"/>
  <c r="L28" i="16"/>
  <c r="L29" i="16"/>
  <c r="L47" i="16"/>
  <c r="L51" i="16"/>
  <c r="L40" i="11"/>
  <c r="L37" i="12"/>
  <c r="L44" i="12"/>
  <c r="L23" i="13"/>
  <c r="L31" i="13"/>
  <c r="L53" i="13"/>
  <c r="L57" i="13"/>
  <c r="L20" i="14"/>
  <c r="L23" i="14"/>
  <c r="L31" i="14"/>
  <c r="L16" i="15"/>
  <c r="L23" i="15"/>
  <c r="L31" i="15"/>
  <c r="L45" i="15"/>
  <c r="L49" i="15"/>
  <c r="L57" i="15"/>
  <c r="L38" i="16"/>
  <c r="L41" i="16"/>
  <c r="L47" i="11"/>
  <c r="L19" i="12"/>
  <c r="L32" i="12"/>
  <c r="L48" i="12"/>
  <c r="L16" i="13"/>
  <c r="L20" i="13"/>
  <c r="L45" i="13"/>
  <c r="L49" i="13"/>
  <c r="L14" i="14"/>
  <c r="L36" i="14"/>
  <c r="L20" i="15"/>
  <c r="L53" i="15"/>
  <c r="L14" i="16"/>
  <c r="L13" i="10"/>
  <c r="M13" i="10" s="1"/>
  <c r="L19" i="10"/>
  <c r="M19" i="10" s="1"/>
  <c r="L32" i="10"/>
  <c r="M32" i="10" s="1"/>
  <c r="L44" i="10"/>
  <c r="M44" i="10" s="1"/>
  <c r="L48" i="10"/>
  <c r="M48" i="10" s="1"/>
  <c r="L52" i="10"/>
  <c r="M52" i="10" s="1"/>
  <c r="L16" i="11"/>
  <c r="L23" i="11"/>
  <c r="L31" i="11"/>
  <c r="L41" i="11"/>
  <c r="L46" i="11"/>
  <c r="L50" i="11"/>
  <c r="L54" i="11"/>
  <c r="L55" i="11"/>
  <c r="M55" i="11" s="1"/>
  <c r="L56" i="11"/>
  <c r="L13" i="12"/>
  <c r="L18" i="12"/>
  <c r="L22" i="12"/>
  <c r="L26" i="12"/>
  <c r="L27" i="12"/>
  <c r="L28" i="12"/>
  <c r="L35" i="12"/>
  <c r="L40" i="12"/>
  <c r="L47" i="12"/>
  <c r="L51" i="12"/>
  <c r="L37" i="13"/>
  <c r="L44" i="13"/>
  <c r="L48" i="13"/>
  <c r="L52" i="13"/>
  <c r="L16" i="14"/>
  <c r="L19" i="14"/>
  <c r="L32" i="14"/>
  <c r="L37" i="14"/>
  <c r="L47" i="14"/>
  <c r="L51" i="14"/>
  <c r="L37" i="15"/>
  <c r="L52" i="15"/>
  <c r="L16" i="16"/>
  <c r="L20" i="16"/>
  <c r="L23" i="16"/>
  <c r="L31" i="16"/>
  <c r="L45" i="16"/>
  <c r="L49" i="16"/>
  <c r="L53" i="16"/>
  <c r="L57" i="16"/>
  <c r="L12" i="6"/>
  <c r="P58" i="9" l="1"/>
  <c r="M58" i="9"/>
  <c r="M71" i="9" s="1"/>
  <c r="M77" i="10"/>
  <c r="N77" i="10" s="1"/>
  <c r="S52" i="9"/>
  <c r="P65" i="9"/>
  <c r="M65" i="9"/>
  <c r="M72" i="9" s="1"/>
  <c r="N72" i="9" s="1"/>
  <c r="N75" i="10"/>
  <c r="Q75" i="10" s="1"/>
  <c r="U75" i="10"/>
  <c r="M71" i="10"/>
  <c r="O75" i="9"/>
  <c r="P75" i="9" s="1"/>
  <c r="Q75" i="9"/>
  <c r="M81" i="10"/>
  <c r="N81" i="10" s="1"/>
  <c r="S44" i="9"/>
  <c r="Y55" i="13"/>
  <c r="M55" i="12"/>
  <c r="Y54" i="12"/>
  <c r="M54" i="11"/>
  <c r="Y52" i="13"/>
  <c r="M52" i="12"/>
  <c r="U41" i="9"/>
  <c r="P62" i="9"/>
  <c r="U62" i="9" s="1"/>
  <c r="Y56" i="12"/>
  <c r="M56" i="11"/>
  <c r="Y58" i="12"/>
  <c r="M58" i="11"/>
  <c r="Y57" i="13"/>
  <c r="M57" i="12"/>
  <c r="Y51" i="13"/>
  <c r="M51" i="12"/>
  <c r="U40" i="9"/>
  <c r="Y53" i="13"/>
  <c r="M53" i="12"/>
  <c r="S25" i="9"/>
  <c r="S12" i="9"/>
  <c r="L58" i="18"/>
  <c r="U58" i="9"/>
  <c r="P68" i="9"/>
  <c r="L62" i="18"/>
  <c r="M72" i="6"/>
  <c r="U65" i="9"/>
  <c r="M12" i="6"/>
  <c r="Y29" i="11"/>
  <c r="S29" i="9"/>
  <c r="Y32" i="11"/>
  <c r="S32" i="9"/>
  <c r="Y17" i="11"/>
  <c r="Y33" i="11"/>
  <c r="Y41" i="11"/>
  <c r="Y44" i="11"/>
  <c r="Y12" i="10"/>
  <c r="Y25" i="11"/>
  <c r="S58" i="9"/>
  <c r="S50" i="9"/>
  <c r="S43" i="9"/>
  <c r="S47" i="9"/>
  <c r="S45" i="9"/>
  <c r="S48" i="9"/>
  <c r="S55" i="9"/>
  <c r="S49" i="9"/>
  <c r="S56" i="9"/>
  <c r="S51" i="9"/>
  <c r="S46" i="9"/>
  <c r="S53" i="9"/>
  <c r="Y40" i="9"/>
  <c r="M40" i="9" s="1"/>
  <c r="S40" i="9" s="1"/>
  <c r="S27" i="9"/>
  <c r="S18" i="9"/>
  <c r="S31" i="9"/>
  <c r="S22" i="9"/>
  <c r="S23" i="9"/>
  <c r="S26" i="9"/>
  <c r="S28" i="9"/>
  <c r="S30" i="9"/>
  <c r="S24" i="9"/>
  <c r="S36" i="9"/>
  <c r="S19" i="9"/>
  <c r="L34" i="11"/>
  <c r="L12" i="11"/>
  <c r="L34" i="10"/>
  <c r="M34" i="10" s="1"/>
  <c r="M73" i="10" s="1"/>
  <c r="N73" i="10" s="1"/>
  <c r="L15" i="11"/>
  <c r="L12" i="10"/>
  <c r="L43" i="10"/>
  <c r="M43" i="10" s="1"/>
  <c r="S62" i="9" l="1"/>
  <c r="M80" i="9"/>
  <c r="N80" i="9" s="1"/>
  <c r="S75" i="9"/>
  <c r="Y29" i="12"/>
  <c r="M29" i="11"/>
  <c r="Y44" i="12"/>
  <c r="M44" i="11"/>
  <c r="Y41" i="12"/>
  <c r="M41" i="11"/>
  <c r="Y57" i="14"/>
  <c r="M57" i="13"/>
  <c r="M52" i="13"/>
  <c r="Y52" i="14"/>
  <c r="Y17" i="12"/>
  <c r="M17" i="11"/>
  <c r="M53" i="13"/>
  <c r="Y53" i="14"/>
  <c r="Y58" i="13"/>
  <c r="M58" i="12"/>
  <c r="Y54" i="13"/>
  <c r="M54" i="12"/>
  <c r="Y33" i="12"/>
  <c r="M33" i="11"/>
  <c r="Y32" i="12"/>
  <c r="M32" i="11"/>
  <c r="Y56" i="13"/>
  <c r="M56" i="12"/>
  <c r="Y25" i="12"/>
  <c r="M25" i="11"/>
  <c r="M51" i="13"/>
  <c r="Y51" i="14"/>
  <c r="Y55" i="14"/>
  <c r="M55" i="13"/>
  <c r="S21" i="9"/>
  <c r="Q77" i="9"/>
  <c r="O77" i="9"/>
  <c r="O81" i="9"/>
  <c r="Q81" i="9"/>
  <c r="S38" i="9"/>
  <c r="S35" i="9"/>
  <c r="S14" i="9"/>
  <c r="U71" i="9"/>
  <c r="Q78" i="9"/>
  <c r="O78" i="9"/>
  <c r="S34" i="9"/>
  <c r="S15" i="9"/>
  <c r="S20" i="9"/>
  <c r="Y40" i="10"/>
  <c r="S59" i="9"/>
  <c r="S63" i="9"/>
  <c r="S65" i="9"/>
  <c r="M12" i="10"/>
  <c r="S16" i="9"/>
  <c r="S54" i="9"/>
  <c r="S37" i="9"/>
  <c r="S42" i="9"/>
  <c r="S13" i="9"/>
  <c r="S57" i="9"/>
  <c r="Y31" i="11"/>
  <c r="Y36" i="11"/>
  <c r="Y15" i="11"/>
  <c r="Y46" i="11"/>
  <c r="Y42" i="11"/>
  <c r="Y48" i="11"/>
  <c r="Y45" i="11"/>
  <c r="Y37" i="11"/>
  <c r="Y28" i="11"/>
  <c r="Y18" i="11"/>
  <c r="Y14" i="11"/>
  <c r="Y30" i="11"/>
  <c r="Y13" i="11"/>
  <c r="Y26" i="11"/>
  <c r="Y27" i="11"/>
  <c r="Y49" i="11"/>
  <c r="Y47" i="11"/>
  <c r="Y24" i="11"/>
  <c r="Y21" i="11"/>
  <c r="Y16" i="11"/>
  <c r="Y23" i="11"/>
  <c r="Y38" i="11"/>
  <c r="Y35" i="11"/>
  <c r="Y43" i="11"/>
  <c r="Y19" i="11"/>
  <c r="Y20" i="11"/>
  <c r="Y22" i="11"/>
  <c r="Y34" i="11"/>
  <c r="M34" i="11" s="1"/>
  <c r="Y50" i="11"/>
  <c r="M71" i="6"/>
  <c r="U71" i="6" s="1"/>
  <c r="L43" i="11"/>
  <c r="Y12" i="11"/>
  <c r="M12" i="11" s="1"/>
  <c r="L43" i="12"/>
  <c r="L15" i="12"/>
  <c r="U69" i="1"/>
  <c r="Y24" i="12" l="1"/>
  <c r="M24" i="11"/>
  <c r="Y35" i="12"/>
  <c r="M35" i="11"/>
  <c r="M74" i="11" s="1"/>
  <c r="N74" i="11" s="1"/>
  <c r="Y27" i="12"/>
  <c r="M27" i="11"/>
  <c r="Y45" i="12"/>
  <c r="M45" i="11"/>
  <c r="Y26" i="12"/>
  <c r="M26" i="11"/>
  <c r="Y48" i="12"/>
  <c r="M48" i="11"/>
  <c r="Y40" i="11"/>
  <c r="M40" i="10"/>
  <c r="M80" i="10" s="1"/>
  <c r="N80" i="10" s="1"/>
  <c r="Y56" i="14"/>
  <c r="M56" i="13"/>
  <c r="Y58" i="14"/>
  <c r="M58" i="13"/>
  <c r="M57" i="14"/>
  <c r="Y50" i="12"/>
  <c r="M50" i="11"/>
  <c r="Y23" i="12"/>
  <c r="M23" i="11"/>
  <c r="Y13" i="12"/>
  <c r="M13" i="11"/>
  <c r="M77" i="11" s="1"/>
  <c r="N77" i="11" s="1"/>
  <c r="Y42" i="12"/>
  <c r="M42" i="11"/>
  <c r="M53" i="14"/>
  <c r="Y20" i="12"/>
  <c r="M20" i="11"/>
  <c r="M78" i="11" s="1"/>
  <c r="N78" i="11" s="1"/>
  <c r="Y38" i="12"/>
  <c r="M38" i="11"/>
  <c r="M82" i="11" s="1"/>
  <c r="N82" i="11" s="1"/>
  <c r="Y16" i="12"/>
  <c r="M16" i="11"/>
  <c r="Y30" i="12"/>
  <c r="M30" i="11"/>
  <c r="Y46" i="12"/>
  <c r="M46" i="11"/>
  <c r="M55" i="14"/>
  <c r="Y32" i="13"/>
  <c r="M32" i="12"/>
  <c r="Y41" i="13"/>
  <c r="M41" i="12"/>
  <c r="Y22" i="12"/>
  <c r="M22" i="11"/>
  <c r="Y21" i="12"/>
  <c r="M21" i="11"/>
  <c r="M79" i="11" s="1"/>
  <c r="N79" i="11" s="1"/>
  <c r="Y14" i="12"/>
  <c r="M14" i="11"/>
  <c r="M76" i="11" s="1"/>
  <c r="N76" i="11" s="1"/>
  <c r="Y15" i="12"/>
  <c r="M15" i="11"/>
  <c r="M51" i="14"/>
  <c r="Y18" i="12"/>
  <c r="M18" i="11"/>
  <c r="Y36" i="12"/>
  <c r="M36" i="11"/>
  <c r="M75" i="11" s="1"/>
  <c r="Y33" i="13"/>
  <c r="M33" i="12"/>
  <c r="Y17" i="13"/>
  <c r="M17" i="12"/>
  <c r="Y44" i="13"/>
  <c r="M44" i="12"/>
  <c r="Y19" i="12"/>
  <c r="M19" i="11"/>
  <c r="Y47" i="12"/>
  <c r="M47" i="11"/>
  <c r="Y28" i="12"/>
  <c r="M28" i="11"/>
  <c r="Y31" i="12"/>
  <c r="M31" i="11"/>
  <c r="M52" i="14"/>
  <c r="Y43" i="12"/>
  <c r="M43" i="12" s="1"/>
  <c r="M43" i="11"/>
  <c r="Y49" i="12"/>
  <c r="M49" i="11"/>
  <c r="Y37" i="12"/>
  <c r="M37" i="11"/>
  <c r="M72" i="11" s="1"/>
  <c r="N72" i="11" s="1"/>
  <c r="Y25" i="13"/>
  <c r="M25" i="12"/>
  <c r="Y54" i="14"/>
  <c r="M54" i="13"/>
  <c r="Y29" i="13"/>
  <c r="M29" i="12"/>
  <c r="P77" i="9"/>
  <c r="P78" i="9"/>
  <c r="P81" i="9"/>
  <c r="O76" i="9"/>
  <c r="Q76" i="9"/>
  <c r="O73" i="9"/>
  <c r="Q73" i="9"/>
  <c r="O82" i="9"/>
  <c r="Q82" i="9"/>
  <c r="Q79" i="9"/>
  <c r="O79" i="9"/>
  <c r="U81" i="9"/>
  <c r="U78" i="9"/>
  <c r="M68" i="9"/>
  <c r="Y62" i="11"/>
  <c r="M62" i="11" s="1"/>
  <c r="M73" i="11" s="1"/>
  <c r="N73" i="11" s="1"/>
  <c r="Y59" i="11"/>
  <c r="M59" i="11" s="1"/>
  <c r="Y60" i="11"/>
  <c r="M60" i="11" s="1"/>
  <c r="Y65" i="11"/>
  <c r="M65" i="11" s="1"/>
  <c r="Y63" i="11"/>
  <c r="M63" i="11" s="1"/>
  <c r="U79" i="9"/>
  <c r="U77" i="9"/>
  <c r="U82" i="9"/>
  <c r="U76" i="9"/>
  <c r="U73" i="9"/>
  <c r="S68" i="9"/>
  <c r="N71" i="9"/>
  <c r="O71" i="9" s="1"/>
  <c r="L43" i="13"/>
  <c r="L12" i="12"/>
  <c r="L34" i="12"/>
  <c r="L15" i="13"/>
  <c r="M71" i="11" l="1"/>
  <c r="M81" i="11"/>
  <c r="N81" i="11" s="1"/>
  <c r="Y29" i="14"/>
  <c r="M29" i="13"/>
  <c r="Y49" i="13"/>
  <c r="M49" i="12"/>
  <c r="Y28" i="13"/>
  <c r="M28" i="12"/>
  <c r="Y17" i="14"/>
  <c r="M17" i="13"/>
  <c r="Y51" i="17"/>
  <c r="M51" i="15"/>
  <c r="Y22" i="13"/>
  <c r="M22" i="12"/>
  <c r="Y46" i="13"/>
  <c r="M46" i="12"/>
  <c r="Y20" i="13"/>
  <c r="M20" i="12"/>
  <c r="Y23" i="13"/>
  <c r="M23" i="12"/>
  <c r="M56" i="14"/>
  <c r="Y45" i="13"/>
  <c r="M45" i="12"/>
  <c r="M54" i="14"/>
  <c r="Y47" i="13"/>
  <c r="M47" i="12"/>
  <c r="Y33" i="14"/>
  <c r="M33" i="13"/>
  <c r="Y15" i="13"/>
  <c r="M15" i="12"/>
  <c r="Y41" i="14"/>
  <c r="M41" i="13"/>
  <c r="Y30" i="13"/>
  <c r="M30" i="12"/>
  <c r="Y53" i="17"/>
  <c r="M53" i="15"/>
  <c r="Y50" i="13"/>
  <c r="M50" i="12"/>
  <c r="Y40" i="12"/>
  <c r="M40" i="11"/>
  <c r="M80" i="11" s="1"/>
  <c r="N80" i="11" s="1"/>
  <c r="Y27" i="13"/>
  <c r="M27" i="12"/>
  <c r="N75" i="11"/>
  <c r="Q75" i="11" s="1"/>
  <c r="U75" i="11"/>
  <c r="Y25" i="14"/>
  <c r="M25" i="13"/>
  <c r="Y52" i="17"/>
  <c r="M52" i="15"/>
  <c r="Y19" i="13"/>
  <c r="M19" i="12"/>
  <c r="Y36" i="13"/>
  <c r="M36" i="12"/>
  <c r="M75" i="12" s="1"/>
  <c r="Y14" i="13"/>
  <c r="M14" i="12"/>
  <c r="Y32" i="14"/>
  <c r="M32" i="13"/>
  <c r="Y16" i="13"/>
  <c r="M16" i="12"/>
  <c r="Y42" i="13"/>
  <c r="M42" i="12"/>
  <c r="Y57" i="17"/>
  <c r="M57" i="15"/>
  <c r="Y48" i="13"/>
  <c r="M48" i="12"/>
  <c r="Y35" i="13"/>
  <c r="M35" i="12"/>
  <c r="Y37" i="13"/>
  <c r="M37" i="12"/>
  <c r="M72" i="12" s="1"/>
  <c r="N72" i="12" s="1"/>
  <c r="Y31" i="13"/>
  <c r="M31" i="12"/>
  <c r="Y44" i="14"/>
  <c r="M44" i="13"/>
  <c r="Y18" i="13"/>
  <c r="M18" i="12"/>
  <c r="Y21" i="13"/>
  <c r="M21" i="12"/>
  <c r="M79" i="12" s="1"/>
  <c r="N79" i="12" s="1"/>
  <c r="Y55" i="17"/>
  <c r="M55" i="15"/>
  <c r="Y38" i="13"/>
  <c r="M38" i="12"/>
  <c r="M82" i="12" s="1"/>
  <c r="N82" i="12" s="1"/>
  <c r="Y13" i="13"/>
  <c r="M13" i="12"/>
  <c r="M77" i="12" s="1"/>
  <c r="N77" i="12" s="1"/>
  <c r="M58" i="14"/>
  <c r="Y26" i="13"/>
  <c r="M26" i="12"/>
  <c r="Y24" i="13"/>
  <c r="M24" i="12"/>
  <c r="P73" i="9"/>
  <c r="P76" i="9"/>
  <c r="S78" i="9"/>
  <c r="S77" i="9"/>
  <c r="P82" i="9"/>
  <c r="P79" i="9"/>
  <c r="S81" i="9"/>
  <c r="Q72" i="9"/>
  <c r="U80" i="9"/>
  <c r="U74" i="9"/>
  <c r="O80" i="9"/>
  <c r="Q80" i="9"/>
  <c r="U72" i="9"/>
  <c r="M84" i="9"/>
  <c r="Y62" i="12"/>
  <c r="M62" i="12" s="1"/>
  <c r="Y59" i="12"/>
  <c r="M59" i="12" s="1"/>
  <c r="Y60" i="12"/>
  <c r="M60" i="12" s="1"/>
  <c r="Y63" i="12"/>
  <c r="M63" i="12" s="1"/>
  <c r="Y65" i="12"/>
  <c r="M65" i="12" s="1"/>
  <c r="Q71" i="9"/>
  <c r="Y43" i="13"/>
  <c r="Y12" i="12"/>
  <c r="M12" i="12" s="1"/>
  <c r="Y34" i="12"/>
  <c r="M34" i="12" s="1"/>
  <c r="M73" i="12" s="1"/>
  <c r="N73" i="12" s="1"/>
  <c r="L15" i="14"/>
  <c r="Q8" i="19"/>
  <c r="K8" i="19"/>
  <c r="Q8" i="10"/>
  <c r="Q8" i="11"/>
  <c r="Q8" i="12"/>
  <c r="Q8" i="13"/>
  <c r="Q8" i="14"/>
  <c r="Q8" i="15"/>
  <c r="Q8" i="16"/>
  <c r="Q8" i="17"/>
  <c r="Q8" i="6"/>
  <c r="Q4" i="10"/>
  <c r="Q4" i="11"/>
  <c r="Q4" i="12"/>
  <c r="Q4" i="13"/>
  <c r="Q4" i="14"/>
  <c r="Q4" i="15"/>
  <c r="Q4" i="16"/>
  <c r="Q4" i="17"/>
  <c r="Q4" i="6"/>
  <c r="K8" i="10"/>
  <c r="K8" i="11"/>
  <c r="K8" i="12"/>
  <c r="K8" i="13"/>
  <c r="K8" i="14"/>
  <c r="K8" i="15"/>
  <c r="K8" i="16"/>
  <c r="K8" i="17"/>
  <c r="K8" i="6"/>
  <c r="M71" i="12" l="1"/>
  <c r="M76" i="12"/>
  <c r="N76" i="12" s="1"/>
  <c r="M74" i="12"/>
  <c r="N74" i="12" s="1"/>
  <c r="M78" i="12"/>
  <c r="N78" i="12" s="1"/>
  <c r="M81" i="12"/>
  <c r="N81" i="12" s="1"/>
  <c r="U85" i="9"/>
  <c r="Y24" i="14"/>
  <c r="M24" i="13"/>
  <c r="Y38" i="14"/>
  <c r="M38" i="13"/>
  <c r="M82" i="13" s="1"/>
  <c r="N82" i="13" s="1"/>
  <c r="M44" i="14"/>
  <c r="Y48" i="14"/>
  <c r="M48" i="13"/>
  <c r="Y32" i="15"/>
  <c r="M32" i="14"/>
  <c r="M52" i="16"/>
  <c r="M52" i="17"/>
  <c r="Y40" i="13"/>
  <c r="M40" i="12"/>
  <c r="M80" i="12" s="1"/>
  <c r="N80" i="12" s="1"/>
  <c r="M41" i="14"/>
  <c r="Y54" i="17"/>
  <c r="M54" i="15"/>
  <c r="Y20" i="14"/>
  <c r="M20" i="13"/>
  <c r="M78" i="13" s="1"/>
  <c r="N78" i="13" s="1"/>
  <c r="Y17" i="15"/>
  <c r="M17" i="14"/>
  <c r="Y43" i="14"/>
  <c r="M43" i="13"/>
  <c r="Y26" i="14"/>
  <c r="M26" i="13"/>
  <c r="M55" i="17"/>
  <c r="M55" i="16"/>
  <c r="Y31" i="14"/>
  <c r="M31" i="13"/>
  <c r="M57" i="17"/>
  <c r="M57" i="16"/>
  <c r="Y14" i="14"/>
  <c r="M14" i="13"/>
  <c r="M76" i="13" s="1"/>
  <c r="N76" i="13" s="1"/>
  <c r="Y25" i="15"/>
  <c r="M25" i="14"/>
  <c r="Y50" i="14"/>
  <c r="M50" i="13"/>
  <c r="Y15" i="14"/>
  <c r="M15" i="13"/>
  <c r="Y45" i="14"/>
  <c r="M45" i="13"/>
  <c r="Y46" i="14"/>
  <c r="M46" i="13"/>
  <c r="Y28" i="14"/>
  <c r="M28" i="13"/>
  <c r="N75" i="12"/>
  <c r="Q75" i="12" s="1"/>
  <c r="U75" i="12"/>
  <c r="Y58" i="17"/>
  <c r="M58" i="15"/>
  <c r="Y21" i="14"/>
  <c r="M21" i="13"/>
  <c r="Y37" i="14"/>
  <c r="M37" i="13"/>
  <c r="M72" i="13" s="1"/>
  <c r="N72" i="13" s="1"/>
  <c r="Y42" i="14"/>
  <c r="M42" i="13"/>
  <c r="Y36" i="14"/>
  <c r="M36" i="13"/>
  <c r="M75" i="13" s="1"/>
  <c r="M53" i="17"/>
  <c r="M53" i="16"/>
  <c r="Y33" i="15"/>
  <c r="M33" i="14"/>
  <c r="Y56" i="17"/>
  <c r="M56" i="15"/>
  <c r="Y22" i="14"/>
  <c r="M22" i="13"/>
  <c r="Y49" i="14"/>
  <c r="M49" i="13"/>
  <c r="Y13" i="14"/>
  <c r="M13" i="13"/>
  <c r="M77" i="13" s="1"/>
  <c r="N77" i="13" s="1"/>
  <c r="Y18" i="14"/>
  <c r="M18" i="13"/>
  <c r="Y35" i="14"/>
  <c r="M35" i="13"/>
  <c r="M74" i="13" s="1"/>
  <c r="N74" i="13" s="1"/>
  <c r="Y16" i="14"/>
  <c r="M16" i="13"/>
  <c r="M81" i="13" s="1"/>
  <c r="N81" i="13" s="1"/>
  <c r="Y19" i="14"/>
  <c r="M19" i="13"/>
  <c r="Y27" i="14"/>
  <c r="M27" i="13"/>
  <c r="Y30" i="14"/>
  <c r="M30" i="13"/>
  <c r="Y47" i="14"/>
  <c r="M47" i="13"/>
  <c r="Y23" i="14"/>
  <c r="M23" i="13"/>
  <c r="M51" i="16"/>
  <c r="M51" i="17"/>
  <c r="Y29" i="15"/>
  <c r="M29" i="14"/>
  <c r="S73" i="9"/>
  <c r="S76" i="9"/>
  <c r="P80" i="9"/>
  <c r="S79" i="9"/>
  <c r="S82" i="9"/>
  <c r="O74" i="9"/>
  <c r="Q74" i="9"/>
  <c r="N84" i="9"/>
  <c r="O72" i="9"/>
  <c r="U84" i="9"/>
  <c r="Y60" i="13"/>
  <c r="M60" i="13" s="1"/>
  <c r="Y62" i="13"/>
  <c r="M62" i="13" s="1"/>
  <c r="Y59" i="13"/>
  <c r="M59" i="13" s="1"/>
  <c r="Y65" i="13"/>
  <c r="M65" i="13" s="1"/>
  <c r="Y63" i="13"/>
  <c r="M63" i="13" s="1"/>
  <c r="P71" i="9"/>
  <c r="L12" i="13"/>
  <c r="L34" i="13"/>
  <c r="L15" i="15"/>
  <c r="L57" i="18"/>
  <c r="L56" i="18"/>
  <c r="L55" i="18"/>
  <c r="M55" i="18" s="1"/>
  <c r="L54" i="18"/>
  <c r="L53" i="18"/>
  <c r="M53" i="18" s="1"/>
  <c r="L52" i="18"/>
  <c r="M52" i="18" s="1"/>
  <c r="L51" i="18"/>
  <c r="M51" i="18" s="1"/>
  <c r="L50" i="18"/>
  <c r="L49" i="18"/>
  <c r="L48" i="18"/>
  <c r="L47" i="18"/>
  <c r="L46" i="18"/>
  <c r="L45" i="18"/>
  <c r="L44" i="18"/>
  <c r="L42" i="18"/>
  <c r="L41" i="18"/>
  <c r="L40" i="18"/>
  <c r="Y40" i="18" s="1"/>
  <c r="L38" i="18"/>
  <c r="Y38" i="18" s="1"/>
  <c r="L37" i="18"/>
  <c r="Y37" i="18" s="1"/>
  <c r="L36" i="18"/>
  <c r="Y36" i="18" s="1"/>
  <c r="L35" i="18"/>
  <c r="Y35" i="18" s="1"/>
  <c r="L33" i="18"/>
  <c r="Y33" i="18" s="1"/>
  <c r="L32" i="18"/>
  <c r="Y32" i="18" s="1"/>
  <c r="L31" i="18"/>
  <c r="Y31" i="18" s="1"/>
  <c r="L30" i="18"/>
  <c r="Y30" i="18" s="1"/>
  <c r="L29" i="18"/>
  <c r="Y29" i="18" s="1"/>
  <c r="L28" i="18"/>
  <c r="Y28" i="18" s="1"/>
  <c r="L27" i="18"/>
  <c r="Y27" i="18" s="1"/>
  <c r="L26" i="18"/>
  <c r="Y26" i="18" s="1"/>
  <c r="L25" i="18"/>
  <c r="Y25" i="18" s="1"/>
  <c r="L24" i="18"/>
  <c r="Y24" i="18" s="1"/>
  <c r="L23" i="18"/>
  <c r="Y23" i="18" s="1"/>
  <c r="L22" i="18"/>
  <c r="Y22" i="18" s="1"/>
  <c r="L21" i="18"/>
  <c r="Y21" i="18" s="1"/>
  <c r="L20" i="18"/>
  <c r="Y20" i="18" s="1"/>
  <c r="L19" i="18"/>
  <c r="Y19" i="18" s="1"/>
  <c r="L18" i="18"/>
  <c r="Y18" i="18" s="1"/>
  <c r="L17" i="18"/>
  <c r="Y17" i="18" s="1"/>
  <c r="L16" i="18"/>
  <c r="Y16" i="18" s="1"/>
  <c r="L14" i="18"/>
  <c r="Y14" i="18" s="1"/>
  <c r="L13" i="18"/>
  <c r="Y13" i="18" s="1"/>
  <c r="M79" i="13" l="1"/>
  <c r="N79" i="13" s="1"/>
  <c r="M71" i="13"/>
  <c r="M57" i="18"/>
  <c r="Y23" i="15"/>
  <c r="M23" i="14"/>
  <c r="Y19" i="15"/>
  <c r="M19" i="14"/>
  <c r="Y13" i="15"/>
  <c r="M13" i="14"/>
  <c r="M77" i="14" s="1"/>
  <c r="N77" i="14" s="1"/>
  <c r="Y33" i="16"/>
  <c r="M33" i="15"/>
  <c r="Y37" i="15"/>
  <c r="M37" i="14"/>
  <c r="M72" i="14" s="1"/>
  <c r="N72" i="14" s="1"/>
  <c r="Y28" i="15"/>
  <c r="M28" i="14"/>
  <c r="M50" i="14"/>
  <c r="Y31" i="15"/>
  <c r="M31" i="14"/>
  <c r="Y17" i="16"/>
  <c r="M17" i="15"/>
  <c r="Y40" i="14"/>
  <c r="M40" i="13"/>
  <c r="Y44" i="17"/>
  <c r="M44" i="15"/>
  <c r="M47" i="14"/>
  <c r="Y16" i="15"/>
  <c r="M16" i="14"/>
  <c r="M49" i="14"/>
  <c r="Y21" i="15"/>
  <c r="M21" i="14"/>
  <c r="M79" i="14" s="1"/>
  <c r="N79" i="14" s="1"/>
  <c r="M46" i="14"/>
  <c r="Y25" i="16"/>
  <c r="M25" i="15"/>
  <c r="Y20" i="15"/>
  <c r="M20" i="14"/>
  <c r="Y38" i="15"/>
  <c r="M38" i="14"/>
  <c r="M82" i="14" s="1"/>
  <c r="N82" i="14" s="1"/>
  <c r="N75" i="13"/>
  <c r="Q75" i="13" s="1"/>
  <c r="U75" i="13"/>
  <c r="Y29" i="16"/>
  <c r="M29" i="15"/>
  <c r="Y30" i="15"/>
  <c r="M30" i="14"/>
  <c r="Y35" i="15"/>
  <c r="M35" i="14"/>
  <c r="M74" i="14" s="1"/>
  <c r="N74" i="14" s="1"/>
  <c r="Y22" i="15"/>
  <c r="M22" i="14"/>
  <c r="Y36" i="15"/>
  <c r="M36" i="14"/>
  <c r="M75" i="14" s="1"/>
  <c r="M58" i="16"/>
  <c r="M58" i="17"/>
  <c r="M45" i="14"/>
  <c r="Y14" i="15"/>
  <c r="M14" i="14"/>
  <c r="Y26" i="15"/>
  <c r="M26" i="14"/>
  <c r="M54" i="16"/>
  <c r="M54" i="18" s="1"/>
  <c r="M54" i="17"/>
  <c r="Y32" i="16"/>
  <c r="M32" i="15"/>
  <c r="Y24" i="15"/>
  <c r="M24" i="14"/>
  <c r="Y27" i="15"/>
  <c r="M27" i="14"/>
  <c r="Y18" i="15"/>
  <c r="M18" i="14"/>
  <c r="M56" i="16"/>
  <c r="M56" i="18" s="1"/>
  <c r="M56" i="17"/>
  <c r="M42" i="14"/>
  <c r="M15" i="14"/>
  <c r="Y15" i="15"/>
  <c r="Y41" i="17"/>
  <c r="M41" i="15"/>
  <c r="M48" i="14"/>
  <c r="P72" i="9"/>
  <c r="P74" i="9"/>
  <c r="S80" i="9"/>
  <c r="Q84" i="9"/>
  <c r="O84" i="9"/>
  <c r="Y62" i="14"/>
  <c r="M62" i="14" s="1"/>
  <c r="Y59" i="14"/>
  <c r="M59" i="14" s="1"/>
  <c r="Y60" i="14"/>
  <c r="M60" i="14" s="1"/>
  <c r="Y65" i="14"/>
  <c r="M65" i="14" s="1"/>
  <c r="Y63" i="14"/>
  <c r="M63" i="14" s="1"/>
  <c r="S71" i="9"/>
  <c r="P84" i="9"/>
  <c r="L43" i="14"/>
  <c r="M43" i="14" s="1"/>
  <c r="Y12" i="13"/>
  <c r="M12" i="13" s="1"/>
  <c r="M80" i="13" s="1"/>
  <c r="N80" i="13" s="1"/>
  <c r="Y34" i="13"/>
  <c r="M34" i="13" s="1"/>
  <c r="M73" i="13" s="1"/>
  <c r="N73" i="13" s="1"/>
  <c r="L15" i="16"/>
  <c r="L15" i="17"/>
  <c r="M78" i="14" l="1"/>
  <c r="N78" i="14" s="1"/>
  <c r="M81" i="14"/>
  <c r="N81" i="14" s="1"/>
  <c r="M71" i="14"/>
  <c r="M76" i="14"/>
  <c r="N76" i="14" s="1"/>
  <c r="M15" i="15"/>
  <c r="Y15" i="16"/>
  <c r="Y42" i="17"/>
  <c r="M42" i="15"/>
  <c r="Y24" i="16"/>
  <c r="M24" i="15"/>
  <c r="Y14" i="16"/>
  <c r="M14" i="15"/>
  <c r="M76" i="15" s="1"/>
  <c r="N76" i="15" s="1"/>
  <c r="Y22" i="16"/>
  <c r="M22" i="15"/>
  <c r="Y46" i="17"/>
  <c r="M46" i="15"/>
  <c r="Y47" i="17"/>
  <c r="M47" i="15"/>
  <c r="Y31" i="16"/>
  <c r="M31" i="15"/>
  <c r="M33" i="16"/>
  <c r="M33" i="18" s="1"/>
  <c r="Y33" i="17"/>
  <c r="M33" i="17" s="1"/>
  <c r="Y48" i="17"/>
  <c r="M48" i="15"/>
  <c r="M32" i="16"/>
  <c r="M32" i="18" s="1"/>
  <c r="Y32" i="17"/>
  <c r="M32" i="17" s="1"/>
  <c r="Y45" i="17"/>
  <c r="M45" i="15"/>
  <c r="Y35" i="16"/>
  <c r="M35" i="15"/>
  <c r="M74" i="15" s="1"/>
  <c r="N74" i="15" s="1"/>
  <c r="Y38" i="16"/>
  <c r="M38" i="15"/>
  <c r="Y21" i="16"/>
  <c r="M21" i="15"/>
  <c r="M44" i="16"/>
  <c r="M44" i="17"/>
  <c r="Y50" i="17"/>
  <c r="M50" i="15"/>
  <c r="Y13" i="16"/>
  <c r="M13" i="15"/>
  <c r="M77" i="15" s="1"/>
  <c r="N77" i="15" s="1"/>
  <c r="M41" i="16"/>
  <c r="M41" i="18" s="1"/>
  <c r="M41" i="17"/>
  <c r="Y18" i="16"/>
  <c r="M18" i="15"/>
  <c r="Y30" i="16"/>
  <c r="M30" i="15"/>
  <c r="Y20" i="16"/>
  <c r="M20" i="15"/>
  <c r="M78" i="15" s="1"/>
  <c r="N78" i="15" s="1"/>
  <c r="Y49" i="17"/>
  <c r="M49" i="15"/>
  <c r="Y40" i="15"/>
  <c r="M40" i="14"/>
  <c r="Y28" i="16"/>
  <c r="M28" i="15"/>
  <c r="Y19" i="16"/>
  <c r="M19" i="15"/>
  <c r="N75" i="14"/>
  <c r="Q75" i="14" s="1"/>
  <c r="U75" i="14"/>
  <c r="Y27" i="16"/>
  <c r="M27" i="15"/>
  <c r="Y26" i="16"/>
  <c r="M26" i="15"/>
  <c r="Y36" i="16"/>
  <c r="M36" i="15"/>
  <c r="M75" i="15" s="1"/>
  <c r="M29" i="16"/>
  <c r="M29" i="18" s="1"/>
  <c r="Y29" i="17"/>
  <c r="M29" i="17" s="1"/>
  <c r="Y25" i="17"/>
  <c r="M25" i="17" s="1"/>
  <c r="M25" i="16"/>
  <c r="Y16" i="16"/>
  <c r="M16" i="15"/>
  <c r="M81" i="15" s="1"/>
  <c r="N81" i="15" s="1"/>
  <c r="M17" i="16"/>
  <c r="M17" i="18" s="1"/>
  <c r="Y17" i="17"/>
  <c r="M17" i="17" s="1"/>
  <c r="Y37" i="16"/>
  <c r="M37" i="15"/>
  <c r="Y23" i="16"/>
  <c r="M23" i="15"/>
  <c r="S74" i="9"/>
  <c r="S72" i="9"/>
  <c r="M62" i="15"/>
  <c r="M59" i="15"/>
  <c r="M60" i="15"/>
  <c r="M65" i="15"/>
  <c r="M63" i="15"/>
  <c r="L34" i="14"/>
  <c r="Y34" i="14"/>
  <c r="L12" i="14"/>
  <c r="L43" i="15"/>
  <c r="L15" i="18"/>
  <c r="Y15" i="18" s="1"/>
  <c r="Q4" i="19"/>
  <c r="M44" i="18" l="1"/>
  <c r="M71" i="15"/>
  <c r="M34" i="14"/>
  <c r="M73" i="14" s="1"/>
  <c r="N73" i="14" s="1"/>
  <c r="M79" i="15"/>
  <c r="N79" i="15" s="1"/>
  <c r="M25" i="18"/>
  <c r="M72" i="15"/>
  <c r="N72" i="15" s="1"/>
  <c r="M82" i="15"/>
  <c r="N82" i="15" s="1"/>
  <c r="M23" i="16"/>
  <c r="M23" i="18" s="1"/>
  <c r="Y23" i="17"/>
  <c r="M23" i="17" s="1"/>
  <c r="M27" i="16"/>
  <c r="M27" i="18" s="1"/>
  <c r="Y27" i="17"/>
  <c r="M27" i="17" s="1"/>
  <c r="Y40" i="16"/>
  <c r="M40" i="15"/>
  <c r="M18" i="16"/>
  <c r="M18" i="18" s="1"/>
  <c r="Y18" i="17"/>
  <c r="M18" i="17" s="1"/>
  <c r="M45" i="16"/>
  <c r="M45" i="17"/>
  <c r="M31" i="16"/>
  <c r="M31" i="18" s="1"/>
  <c r="Y31" i="17"/>
  <c r="M31" i="17" s="1"/>
  <c r="M14" i="16"/>
  <c r="Y14" i="17"/>
  <c r="M14" i="17" s="1"/>
  <c r="Y37" i="17"/>
  <c r="M37" i="16"/>
  <c r="M49" i="17"/>
  <c r="M49" i="16"/>
  <c r="Y21" i="17"/>
  <c r="M21" i="17" s="1"/>
  <c r="M21" i="16"/>
  <c r="M47" i="17"/>
  <c r="M47" i="16"/>
  <c r="M24" i="16"/>
  <c r="M24" i="18" s="1"/>
  <c r="Y24" i="17"/>
  <c r="M24" i="17" s="1"/>
  <c r="N75" i="15"/>
  <c r="Q75" i="15" s="1"/>
  <c r="U75" i="15"/>
  <c r="Y36" i="17"/>
  <c r="M36" i="16"/>
  <c r="M75" i="16" s="1"/>
  <c r="M19" i="16"/>
  <c r="M19" i="18" s="1"/>
  <c r="Y19" i="17"/>
  <c r="M19" i="17" s="1"/>
  <c r="Y20" i="17"/>
  <c r="M20" i="17" s="1"/>
  <c r="M20" i="16"/>
  <c r="M78" i="16" s="1"/>
  <c r="N78" i="16" s="1"/>
  <c r="M13" i="16"/>
  <c r="M77" i="16" s="1"/>
  <c r="N77" i="16" s="1"/>
  <c r="Y13" i="17"/>
  <c r="M13" i="17" s="1"/>
  <c r="M77" i="17" s="1"/>
  <c r="N77" i="17" s="1"/>
  <c r="M38" i="16"/>
  <c r="M82" i="16" s="1"/>
  <c r="N82" i="16" s="1"/>
  <c r="Y38" i="17"/>
  <c r="M48" i="16"/>
  <c r="M48" i="17"/>
  <c r="M46" i="16"/>
  <c r="M46" i="17"/>
  <c r="M42" i="16"/>
  <c r="M42" i="17"/>
  <c r="M15" i="16"/>
  <c r="M15" i="18" s="1"/>
  <c r="Y15" i="17"/>
  <c r="M15" i="17" s="1"/>
  <c r="M16" i="16"/>
  <c r="M81" i="16" s="1"/>
  <c r="N81" i="16" s="1"/>
  <c r="Y16" i="17"/>
  <c r="M16" i="17" s="1"/>
  <c r="M26" i="16"/>
  <c r="Y26" i="17"/>
  <c r="M26" i="17" s="1"/>
  <c r="M28" i="16"/>
  <c r="M28" i="18" s="1"/>
  <c r="Y28" i="17"/>
  <c r="M28" i="17" s="1"/>
  <c r="M30" i="16"/>
  <c r="M30" i="18" s="1"/>
  <c r="Y30" i="17"/>
  <c r="M30" i="17" s="1"/>
  <c r="M50" i="16"/>
  <c r="M50" i="17"/>
  <c r="M35" i="16"/>
  <c r="Y35" i="17"/>
  <c r="M22" i="16"/>
  <c r="M22" i="18" s="1"/>
  <c r="Y22" i="17"/>
  <c r="M22" i="17" s="1"/>
  <c r="S84" i="9"/>
  <c r="Y60" i="17"/>
  <c r="Y62" i="17"/>
  <c r="Y59" i="17"/>
  <c r="Y65" i="17"/>
  <c r="Y63" i="17"/>
  <c r="Y12" i="14"/>
  <c r="M12" i="14" s="1"/>
  <c r="M80" i="14" s="1"/>
  <c r="N80" i="14" s="1"/>
  <c r="L34" i="15"/>
  <c r="R84" i="20"/>
  <c r="J8" i="20"/>
  <c r="J7" i="20"/>
  <c r="R84" i="19"/>
  <c r="J8" i="19"/>
  <c r="J7" i="19"/>
  <c r="Q5" i="19"/>
  <c r="S7" i="19" s="1"/>
  <c r="K5" i="19"/>
  <c r="Q1" i="19"/>
  <c r="S6" i="19" s="1"/>
  <c r="I42" i="19" s="1"/>
  <c r="R84" i="18"/>
  <c r="J8" i="18"/>
  <c r="J7" i="18"/>
  <c r="R84" i="17"/>
  <c r="J8" i="17"/>
  <c r="J7" i="17"/>
  <c r="Q5" i="17"/>
  <c r="S7" i="17" s="1"/>
  <c r="K5" i="17"/>
  <c r="Q1" i="17"/>
  <c r="S6" i="17" s="1"/>
  <c r="R84" i="16"/>
  <c r="J8" i="16"/>
  <c r="J7" i="16"/>
  <c r="Q5" i="16"/>
  <c r="S7" i="16" s="1"/>
  <c r="K5" i="16"/>
  <c r="Q1" i="16"/>
  <c r="S6" i="16" s="1"/>
  <c r="R84" i="15"/>
  <c r="J8" i="15"/>
  <c r="J7" i="15"/>
  <c r="Q5" i="15"/>
  <c r="S7" i="15" s="1"/>
  <c r="O75" i="15" s="1"/>
  <c r="P75" i="15" s="1"/>
  <c r="K5" i="15"/>
  <c r="Q1" i="15"/>
  <c r="S6" i="15" s="1"/>
  <c r="R84" i="14"/>
  <c r="J8" i="14"/>
  <c r="J7" i="14"/>
  <c r="Q5" i="14"/>
  <c r="S7" i="14" s="1"/>
  <c r="O75" i="14" s="1"/>
  <c r="P75" i="14" s="1"/>
  <c r="S75" i="14" s="1"/>
  <c r="K5" i="14"/>
  <c r="Q1" i="14"/>
  <c r="S6" i="14" s="1"/>
  <c r="R84" i="13"/>
  <c r="J8" i="13"/>
  <c r="J7" i="13"/>
  <c r="Q5" i="13"/>
  <c r="S7" i="13" s="1"/>
  <c r="O75" i="13" s="1"/>
  <c r="P75" i="13" s="1"/>
  <c r="S75" i="13" s="1"/>
  <c r="K5" i="13"/>
  <c r="Q1" i="13"/>
  <c r="S6" i="13" s="1"/>
  <c r="R84" i="12"/>
  <c r="J8" i="12"/>
  <c r="J7" i="12"/>
  <c r="Q5" i="12"/>
  <c r="K5" i="12"/>
  <c r="Q1" i="12"/>
  <c r="S6" i="12" s="1"/>
  <c r="R84" i="11"/>
  <c r="J8" i="11"/>
  <c r="J7" i="11"/>
  <c r="Q5" i="11"/>
  <c r="S7" i="11" s="1"/>
  <c r="O75" i="11" s="1"/>
  <c r="P75" i="11" s="1"/>
  <c r="S75" i="11" s="1"/>
  <c r="K5" i="11"/>
  <c r="Q1" i="11"/>
  <c r="S6" i="11" s="1"/>
  <c r="R84" i="10"/>
  <c r="J8" i="10"/>
  <c r="J7" i="10"/>
  <c r="Q5" i="10"/>
  <c r="K5" i="10"/>
  <c r="Q1" i="10"/>
  <c r="S6" i="10" s="1"/>
  <c r="M46" i="18" l="1"/>
  <c r="M49" i="18"/>
  <c r="M45" i="18"/>
  <c r="M42" i="18"/>
  <c r="M50" i="18"/>
  <c r="M47" i="18"/>
  <c r="M48" i="18"/>
  <c r="S75" i="15"/>
  <c r="M78" i="17"/>
  <c r="N78" i="17" s="1"/>
  <c r="M81" i="17"/>
  <c r="N81" i="17" s="1"/>
  <c r="N81" i="18" s="1"/>
  <c r="M76" i="17"/>
  <c r="N76" i="17" s="1"/>
  <c r="M76" i="16"/>
  <c r="N76" i="16" s="1"/>
  <c r="M14" i="18"/>
  <c r="M79" i="16"/>
  <c r="N79" i="16" s="1"/>
  <c r="M35" i="18"/>
  <c r="M79" i="17"/>
  <c r="N79" i="17" s="1"/>
  <c r="M16" i="18"/>
  <c r="M21" i="18"/>
  <c r="M26" i="18"/>
  <c r="M20" i="18"/>
  <c r="M35" i="17"/>
  <c r="Y35" i="19"/>
  <c r="M37" i="17"/>
  <c r="Y37" i="19"/>
  <c r="M59" i="16"/>
  <c r="M59" i="17"/>
  <c r="M63" i="17"/>
  <c r="M63" i="16"/>
  <c r="M62" i="16"/>
  <c r="M62" i="17"/>
  <c r="M40" i="16"/>
  <c r="M40" i="18" s="1"/>
  <c r="Y40" i="17"/>
  <c r="M40" i="17" s="1"/>
  <c r="M60" i="16"/>
  <c r="M60" i="17"/>
  <c r="M38" i="17"/>
  <c r="M82" i="17" s="1"/>
  <c r="N82" i="17" s="1"/>
  <c r="Y38" i="19"/>
  <c r="N75" i="16"/>
  <c r="Q75" i="16" s="1"/>
  <c r="U75" i="16"/>
  <c r="M65" i="17"/>
  <c r="M65" i="16"/>
  <c r="M65" i="18" s="1"/>
  <c r="M36" i="17"/>
  <c r="M75" i="17" s="1"/>
  <c r="Y36" i="19"/>
  <c r="L43" i="16"/>
  <c r="M43" i="15"/>
  <c r="S85" i="9"/>
  <c r="I59" i="15"/>
  <c r="J59" i="15" s="1"/>
  <c r="P59" i="15" s="1"/>
  <c r="I32" i="15"/>
  <c r="I60" i="15"/>
  <c r="J60" i="15" s="1"/>
  <c r="P60" i="15" s="1"/>
  <c r="I25" i="15"/>
  <c r="I33" i="15"/>
  <c r="I53" i="15"/>
  <c r="I61" i="15"/>
  <c r="J61" i="15" s="1"/>
  <c r="P61" i="15" s="1"/>
  <c r="I26" i="15"/>
  <c r="I34" i="15"/>
  <c r="I54" i="15"/>
  <c r="I62" i="15"/>
  <c r="J62" i="15" s="1"/>
  <c r="P62" i="15" s="1"/>
  <c r="I27" i="15"/>
  <c r="I35" i="15"/>
  <c r="J35" i="15" s="1"/>
  <c r="I55" i="15"/>
  <c r="I63" i="15"/>
  <c r="J63" i="15" s="1"/>
  <c r="P63" i="15" s="1"/>
  <c r="I28" i="15"/>
  <c r="J28" i="15" s="1"/>
  <c r="I36" i="15"/>
  <c r="J36" i="15" s="1"/>
  <c r="I56" i="15"/>
  <c r="I64" i="15"/>
  <c r="J64" i="15" s="1"/>
  <c r="P64" i="15" s="1"/>
  <c r="I29" i="15"/>
  <c r="J29" i="15" s="1"/>
  <c r="I37" i="15"/>
  <c r="J37" i="15" s="1"/>
  <c r="I57" i="15"/>
  <c r="I65" i="15"/>
  <c r="J65" i="15" s="1"/>
  <c r="P65" i="15" s="1"/>
  <c r="I30" i="15"/>
  <c r="J30" i="15" s="1"/>
  <c r="I58" i="15"/>
  <c r="J58" i="15" s="1"/>
  <c r="I31" i="15"/>
  <c r="I55" i="11"/>
  <c r="I63" i="11"/>
  <c r="J63" i="11" s="1"/>
  <c r="P63" i="11" s="1"/>
  <c r="I28" i="11"/>
  <c r="J28" i="11" s="1"/>
  <c r="I36" i="11"/>
  <c r="J36" i="11" s="1"/>
  <c r="I56" i="11"/>
  <c r="I64" i="11"/>
  <c r="J64" i="11" s="1"/>
  <c r="P64" i="11" s="1"/>
  <c r="I29" i="11"/>
  <c r="J29" i="11" s="1"/>
  <c r="I37" i="11"/>
  <c r="J37" i="11" s="1"/>
  <c r="I57" i="11"/>
  <c r="I65" i="11"/>
  <c r="J65" i="11" s="1"/>
  <c r="P65" i="11" s="1"/>
  <c r="I30" i="11"/>
  <c r="I58" i="11"/>
  <c r="J58" i="11" s="1"/>
  <c r="I31" i="11"/>
  <c r="J31" i="11" s="1"/>
  <c r="I59" i="11"/>
  <c r="J59" i="11" s="1"/>
  <c r="P59" i="11" s="1"/>
  <c r="I32" i="11"/>
  <c r="I60" i="11"/>
  <c r="J60" i="11" s="1"/>
  <c r="P60" i="11" s="1"/>
  <c r="I25" i="11"/>
  <c r="I33" i="11"/>
  <c r="J33" i="11" s="1"/>
  <c r="I53" i="11"/>
  <c r="I61" i="11"/>
  <c r="J61" i="11" s="1"/>
  <c r="P61" i="11" s="1"/>
  <c r="I26" i="11"/>
  <c r="I34" i="11"/>
  <c r="J34" i="11" s="1"/>
  <c r="I54" i="11"/>
  <c r="I62" i="11"/>
  <c r="J62" i="11" s="1"/>
  <c r="P62" i="11" s="1"/>
  <c r="I27" i="11"/>
  <c r="I35" i="11"/>
  <c r="J35" i="11" s="1"/>
  <c r="I56" i="14"/>
  <c r="I64" i="14"/>
  <c r="J64" i="14" s="1"/>
  <c r="P64" i="14" s="1"/>
  <c r="I29" i="14"/>
  <c r="J29" i="14" s="1"/>
  <c r="I37" i="14"/>
  <c r="J37" i="14" s="1"/>
  <c r="I57" i="14"/>
  <c r="I65" i="14"/>
  <c r="J65" i="14" s="1"/>
  <c r="P65" i="14" s="1"/>
  <c r="I30" i="14"/>
  <c r="I58" i="14"/>
  <c r="J58" i="14" s="1"/>
  <c r="I31" i="14"/>
  <c r="I59" i="14"/>
  <c r="J59" i="14" s="1"/>
  <c r="P59" i="14" s="1"/>
  <c r="I32" i="14"/>
  <c r="J32" i="14" s="1"/>
  <c r="I60" i="14"/>
  <c r="J60" i="14" s="1"/>
  <c r="P60" i="14" s="1"/>
  <c r="I25" i="14"/>
  <c r="I33" i="14"/>
  <c r="I53" i="14"/>
  <c r="I61" i="14"/>
  <c r="J61" i="14" s="1"/>
  <c r="P61" i="14" s="1"/>
  <c r="I26" i="14"/>
  <c r="I34" i="14"/>
  <c r="J34" i="14" s="1"/>
  <c r="I54" i="14"/>
  <c r="I62" i="14"/>
  <c r="J62" i="14" s="1"/>
  <c r="P62" i="14" s="1"/>
  <c r="I27" i="14"/>
  <c r="I35" i="14"/>
  <c r="J35" i="14" s="1"/>
  <c r="I55" i="14"/>
  <c r="I63" i="14"/>
  <c r="J63" i="14" s="1"/>
  <c r="P63" i="14" s="1"/>
  <c r="I28" i="14"/>
  <c r="J28" i="14" s="1"/>
  <c r="I36" i="14"/>
  <c r="J36" i="14" s="1"/>
  <c r="I53" i="13"/>
  <c r="I61" i="13"/>
  <c r="J61" i="13" s="1"/>
  <c r="P61" i="13" s="1"/>
  <c r="I26" i="13"/>
  <c r="I34" i="13"/>
  <c r="I54" i="13"/>
  <c r="I62" i="13"/>
  <c r="J62" i="13" s="1"/>
  <c r="P62" i="13" s="1"/>
  <c r="I27" i="13"/>
  <c r="I35" i="13"/>
  <c r="J35" i="13" s="1"/>
  <c r="I55" i="13"/>
  <c r="I63" i="13"/>
  <c r="J63" i="13" s="1"/>
  <c r="P63" i="13" s="1"/>
  <c r="I28" i="13"/>
  <c r="J28" i="13" s="1"/>
  <c r="I36" i="13"/>
  <c r="J36" i="13" s="1"/>
  <c r="I56" i="13"/>
  <c r="I64" i="13"/>
  <c r="J64" i="13" s="1"/>
  <c r="P64" i="13" s="1"/>
  <c r="I29" i="13"/>
  <c r="J29" i="13" s="1"/>
  <c r="I37" i="13"/>
  <c r="J37" i="13" s="1"/>
  <c r="I57" i="13"/>
  <c r="J57" i="13" s="1"/>
  <c r="P57" i="13" s="1"/>
  <c r="I65" i="13"/>
  <c r="J65" i="13" s="1"/>
  <c r="P65" i="13" s="1"/>
  <c r="I30" i="13"/>
  <c r="I58" i="13"/>
  <c r="J58" i="13" s="1"/>
  <c r="I31" i="13"/>
  <c r="I59" i="13"/>
  <c r="J59" i="13" s="1"/>
  <c r="P59" i="13" s="1"/>
  <c r="I32" i="13"/>
  <c r="I60" i="13"/>
  <c r="J60" i="13" s="1"/>
  <c r="P60" i="13" s="1"/>
  <c r="I25" i="13"/>
  <c r="I33" i="13"/>
  <c r="J33" i="13" s="1"/>
  <c r="I57" i="17"/>
  <c r="I65" i="17"/>
  <c r="J65" i="17" s="1"/>
  <c r="P65" i="17" s="1"/>
  <c r="I30" i="17"/>
  <c r="I58" i="17"/>
  <c r="J58" i="17" s="1"/>
  <c r="I31" i="17"/>
  <c r="I59" i="17"/>
  <c r="J59" i="17" s="1"/>
  <c r="P59" i="17" s="1"/>
  <c r="I32" i="17"/>
  <c r="J32" i="17" s="1"/>
  <c r="I60" i="17"/>
  <c r="J60" i="17" s="1"/>
  <c r="P60" i="17" s="1"/>
  <c r="I25" i="17"/>
  <c r="I33" i="17"/>
  <c r="I53" i="17"/>
  <c r="I61" i="17"/>
  <c r="J61" i="17" s="1"/>
  <c r="P61" i="17" s="1"/>
  <c r="I26" i="17"/>
  <c r="I34" i="17"/>
  <c r="J34" i="17" s="1"/>
  <c r="K34" i="17" s="1"/>
  <c r="I54" i="17"/>
  <c r="I62" i="17"/>
  <c r="J62" i="17" s="1"/>
  <c r="P62" i="17" s="1"/>
  <c r="I27" i="17"/>
  <c r="I35" i="17"/>
  <c r="J35" i="17" s="1"/>
  <c r="I55" i="17"/>
  <c r="I63" i="17"/>
  <c r="J63" i="17" s="1"/>
  <c r="P63" i="17" s="1"/>
  <c r="I28" i="17"/>
  <c r="J28" i="17" s="1"/>
  <c r="I36" i="17"/>
  <c r="J36" i="17" s="1"/>
  <c r="I29" i="17"/>
  <c r="J29" i="17" s="1"/>
  <c r="I37" i="17"/>
  <c r="J37" i="17" s="1"/>
  <c r="I56" i="17"/>
  <c r="I64" i="17"/>
  <c r="J64" i="17" s="1"/>
  <c r="P64" i="17" s="1"/>
  <c r="I54" i="16"/>
  <c r="I62" i="16"/>
  <c r="J62" i="16" s="1"/>
  <c r="P62" i="16" s="1"/>
  <c r="I27" i="16"/>
  <c r="I35" i="16"/>
  <c r="J35" i="16" s="1"/>
  <c r="I55" i="16"/>
  <c r="I63" i="16"/>
  <c r="J63" i="16" s="1"/>
  <c r="P63" i="16" s="1"/>
  <c r="I28" i="16"/>
  <c r="J28" i="16" s="1"/>
  <c r="I36" i="16"/>
  <c r="J36" i="16" s="1"/>
  <c r="I56" i="16"/>
  <c r="I64" i="16"/>
  <c r="J64" i="16" s="1"/>
  <c r="P64" i="16" s="1"/>
  <c r="I29" i="16"/>
  <c r="J29" i="16" s="1"/>
  <c r="I37" i="16"/>
  <c r="J37" i="16" s="1"/>
  <c r="I57" i="16"/>
  <c r="J57" i="16" s="1"/>
  <c r="P57" i="16" s="1"/>
  <c r="I65" i="16"/>
  <c r="J65" i="16" s="1"/>
  <c r="P65" i="16" s="1"/>
  <c r="I30" i="16"/>
  <c r="I58" i="16"/>
  <c r="J58" i="16" s="1"/>
  <c r="I31" i="16"/>
  <c r="I59" i="16"/>
  <c r="J59" i="16" s="1"/>
  <c r="P59" i="16" s="1"/>
  <c r="I32" i="16"/>
  <c r="J32" i="16" s="1"/>
  <c r="I60" i="16"/>
  <c r="J60" i="16" s="1"/>
  <c r="P60" i="16" s="1"/>
  <c r="I25" i="16"/>
  <c r="I33" i="16"/>
  <c r="J33" i="16" s="1"/>
  <c r="I53" i="16"/>
  <c r="I61" i="16"/>
  <c r="J61" i="16" s="1"/>
  <c r="P61" i="16" s="1"/>
  <c r="I26" i="16"/>
  <c r="I34" i="16"/>
  <c r="J34" i="16" s="1"/>
  <c r="I60" i="19"/>
  <c r="J60" i="19" s="1"/>
  <c r="K60" i="19" s="1"/>
  <c r="I25" i="19"/>
  <c r="I33" i="19"/>
  <c r="I53" i="19"/>
  <c r="I61" i="19"/>
  <c r="J61" i="19" s="1"/>
  <c r="P61" i="19" s="1"/>
  <c r="I26" i="19"/>
  <c r="I34" i="19"/>
  <c r="I54" i="19"/>
  <c r="I62" i="19"/>
  <c r="J62" i="19" s="1"/>
  <c r="K62" i="19" s="1"/>
  <c r="I27" i="19"/>
  <c r="I35" i="19"/>
  <c r="I55" i="19"/>
  <c r="I63" i="19"/>
  <c r="J63" i="19" s="1"/>
  <c r="K63" i="19" s="1"/>
  <c r="I28" i="19"/>
  <c r="I36" i="19"/>
  <c r="I56" i="19"/>
  <c r="I64" i="19"/>
  <c r="J64" i="19" s="1"/>
  <c r="P64" i="19" s="1"/>
  <c r="I29" i="19"/>
  <c r="I37" i="19"/>
  <c r="I57" i="19"/>
  <c r="I65" i="19"/>
  <c r="J65" i="19" s="1"/>
  <c r="K65" i="19" s="1"/>
  <c r="I30" i="19"/>
  <c r="I58" i="19"/>
  <c r="J58" i="19" s="1"/>
  <c r="K58" i="19" s="1"/>
  <c r="I31" i="19"/>
  <c r="I59" i="19"/>
  <c r="J59" i="19" s="1"/>
  <c r="K59" i="19" s="1"/>
  <c r="I32" i="19"/>
  <c r="J57" i="11"/>
  <c r="P57" i="11" s="1"/>
  <c r="J32" i="11"/>
  <c r="J30" i="11"/>
  <c r="I14" i="11"/>
  <c r="J14" i="11" s="1"/>
  <c r="I42" i="11"/>
  <c r="J42" i="11" s="1"/>
  <c r="P42" i="11" s="1"/>
  <c r="I14" i="10"/>
  <c r="J14" i="10" s="1"/>
  <c r="I42" i="10"/>
  <c r="J42" i="10" s="1"/>
  <c r="P42" i="10" s="1"/>
  <c r="I42" i="13"/>
  <c r="J42" i="13" s="1"/>
  <c r="P42" i="13" s="1"/>
  <c r="I14" i="13"/>
  <c r="J14" i="13" s="1"/>
  <c r="I42" i="15"/>
  <c r="J42" i="15" s="1"/>
  <c r="P42" i="15" s="1"/>
  <c r="I14" i="15"/>
  <c r="J14" i="15" s="1"/>
  <c r="I14" i="17"/>
  <c r="J14" i="17" s="1"/>
  <c r="I42" i="17"/>
  <c r="J42" i="17" s="1"/>
  <c r="P42" i="17" s="1"/>
  <c r="I14" i="12"/>
  <c r="J14" i="12" s="1"/>
  <c r="I42" i="12"/>
  <c r="J42" i="12" s="1"/>
  <c r="P42" i="12" s="1"/>
  <c r="I42" i="14"/>
  <c r="J42" i="14" s="1"/>
  <c r="P42" i="14" s="1"/>
  <c r="I14" i="14"/>
  <c r="J14" i="14" s="1"/>
  <c r="I14" i="16"/>
  <c r="J14" i="16" s="1"/>
  <c r="I42" i="16"/>
  <c r="J42" i="16" s="1"/>
  <c r="P42" i="16" s="1"/>
  <c r="J32" i="13"/>
  <c r="J31" i="13"/>
  <c r="J34" i="13"/>
  <c r="J30" i="13"/>
  <c r="J33" i="14"/>
  <c r="J57" i="14"/>
  <c r="P57" i="14" s="1"/>
  <c r="J31" i="14"/>
  <c r="J30" i="14"/>
  <c r="J33" i="15"/>
  <c r="J32" i="15"/>
  <c r="J57" i="15"/>
  <c r="P57" i="15" s="1"/>
  <c r="J31" i="15"/>
  <c r="J34" i="15"/>
  <c r="J30" i="16"/>
  <c r="J31" i="16"/>
  <c r="J57" i="17"/>
  <c r="P57" i="17" s="1"/>
  <c r="J30" i="17"/>
  <c r="J33" i="17"/>
  <c r="J31" i="17"/>
  <c r="Y34" i="15"/>
  <c r="M34" i="15" s="1"/>
  <c r="M73" i="15" s="1"/>
  <c r="N73" i="15" s="1"/>
  <c r="Y43" i="17"/>
  <c r="L12" i="15"/>
  <c r="S8" i="19"/>
  <c r="S8" i="11"/>
  <c r="S8" i="15"/>
  <c r="S8" i="16"/>
  <c r="S8" i="13"/>
  <c r="S8" i="17"/>
  <c r="S8" i="12"/>
  <c r="S8" i="10"/>
  <c r="I14" i="19"/>
  <c r="S8" i="14"/>
  <c r="S7" i="12"/>
  <c r="O75" i="12" s="1"/>
  <c r="P75" i="12" s="1"/>
  <c r="S75" i="12" s="1"/>
  <c r="S7" i="10"/>
  <c r="O75" i="10" s="1"/>
  <c r="M62" i="18" l="1"/>
  <c r="M71" i="17"/>
  <c r="M60" i="18"/>
  <c r="M74" i="17"/>
  <c r="N74" i="17" s="1"/>
  <c r="M59" i="18"/>
  <c r="N79" i="18"/>
  <c r="M63" i="18"/>
  <c r="M71" i="16"/>
  <c r="M74" i="16"/>
  <c r="N74" i="16" s="1"/>
  <c r="N82" i="18"/>
  <c r="M72" i="16"/>
  <c r="N72" i="16" s="1"/>
  <c r="M72" i="17"/>
  <c r="N72" i="17" s="1"/>
  <c r="M37" i="18"/>
  <c r="M38" i="18"/>
  <c r="M36" i="18"/>
  <c r="O75" i="16"/>
  <c r="P75" i="16" s="1"/>
  <c r="S75" i="16" s="1"/>
  <c r="N75" i="17"/>
  <c r="U75" i="17"/>
  <c r="M43" i="16"/>
  <c r="P42" i="18"/>
  <c r="K34" i="16"/>
  <c r="K30" i="13"/>
  <c r="P30" i="13"/>
  <c r="K29" i="17"/>
  <c r="P29" i="17"/>
  <c r="K32" i="14"/>
  <c r="P32" i="14"/>
  <c r="K29" i="14"/>
  <c r="P29" i="14"/>
  <c r="K31" i="11"/>
  <c r="P31" i="11"/>
  <c r="K34" i="13"/>
  <c r="P34" i="13"/>
  <c r="K37" i="16"/>
  <c r="P37" i="16"/>
  <c r="K36" i="17"/>
  <c r="P36" i="17"/>
  <c r="K37" i="13"/>
  <c r="P37" i="13"/>
  <c r="K35" i="13"/>
  <c r="P35" i="13"/>
  <c r="K36" i="14"/>
  <c r="P36" i="14"/>
  <c r="K58" i="11"/>
  <c r="P58" i="11"/>
  <c r="K36" i="11"/>
  <c r="P36" i="11"/>
  <c r="K32" i="15"/>
  <c r="P32" i="15"/>
  <c r="K35" i="16"/>
  <c r="P35" i="16"/>
  <c r="K31" i="16"/>
  <c r="P31" i="16"/>
  <c r="K33" i="15"/>
  <c r="P33" i="15"/>
  <c r="K31" i="13"/>
  <c r="P31" i="13"/>
  <c r="K29" i="16"/>
  <c r="P29" i="16"/>
  <c r="K28" i="17"/>
  <c r="P28" i="17"/>
  <c r="K29" i="13"/>
  <c r="P29" i="13"/>
  <c r="K28" i="14"/>
  <c r="P28" i="14"/>
  <c r="K28" i="11"/>
  <c r="P28" i="11"/>
  <c r="K37" i="15"/>
  <c r="P37" i="15"/>
  <c r="K35" i="15"/>
  <c r="P35" i="15"/>
  <c r="K32" i="13"/>
  <c r="P32" i="13"/>
  <c r="K58" i="17"/>
  <c r="P58" i="17"/>
  <c r="K58" i="14"/>
  <c r="P58" i="14"/>
  <c r="K35" i="11"/>
  <c r="P35" i="11"/>
  <c r="K29" i="15"/>
  <c r="P29" i="15"/>
  <c r="K33" i="14"/>
  <c r="P33" i="14"/>
  <c r="K30" i="14"/>
  <c r="P30" i="14"/>
  <c r="K32" i="17"/>
  <c r="P32" i="17"/>
  <c r="K30" i="16"/>
  <c r="P30" i="16"/>
  <c r="K34" i="14"/>
  <c r="P34" i="14"/>
  <c r="K33" i="11"/>
  <c r="P33" i="11"/>
  <c r="K30" i="11"/>
  <c r="P30" i="11"/>
  <c r="K58" i="16"/>
  <c r="P58" i="16"/>
  <c r="K36" i="16"/>
  <c r="P36" i="16"/>
  <c r="K35" i="17"/>
  <c r="P35" i="17"/>
  <c r="K58" i="13"/>
  <c r="P58" i="13"/>
  <c r="K36" i="13"/>
  <c r="P36" i="13"/>
  <c r="K35" i="14"/>
  <c r="P35" i="14"/>
  <c r="K37" i="11"/>
  <c r="P37" i="11"/>
  <c r="K30" i="17"/>
  <c r="P30" i="17"/>
  <c r="K32" i="16"/>
  <c r="P32" i="16"/>
  <c r="P75" i="10"/>
  <c r="K31" i="17"/>
  <c r="P31" i="17"/>
  <c r="K31" i="14"/>
  <c r="P31" i="14"/>
  <c r="K33" i="17"/>
  <c r="P33" i="17"/>
  <c r="K34" i="15"/>
  <c r="P34" i="15"/>
  <c r="K32" i="11"/>
  <c r="P32" i="11"/>
  <c r="K28" i="16"/>
  <c r="P28" i="16"/>
  <c r="K28" i="13"/>
  <c r="P28" i="13"/>
  <c r="K29" i="11"/>
  <c r="P29" i="11"/>
  <c r="K58" i="15"/>
  <c r="P58" i="15"/>
  <c r="K36" i="15"/>
  <c r="P36" i="15"/>
  <c r="K31" i="15"/>
  <c r="P31" i="15"/>
  <c r="K33" i="16"/>
  <c r="P33" i="16"/>
  <c r="K37" i="17"/>
  <c r="P37" i="17"/>
  <c r="K33" i="13"/>
  <c r="P33" i="13"/>
  <c r="K37" i="14"/>
  <c r="P37" i="14"/>
  <c r="K34" i="11"/>
  <c r="P34" i="11"/>
  <c r="K30" i="15"/>
  <c r="P30" i="15"/>
  <c r="K28" i="15"/>
  <c r="P28" i="15"/>
  <c r="K14" i="10"/>
  <c r="P14" i="10"/>
  <c r="K14" i="17"/>
  <c r="P14" i="17"/>
  <c r="K14" i="11"/>
  <c r="P14" i="11"/>
  <c r="K14" i="15"/>
  <c r="P14" i="15"/>
  <c r="K14" i="16"/>
  <c r="P14" i="16"/>
  <c r="K14" i="14"/>
  <c r="P14" i="14"/>
  <c r="K14" i="13"/>
  <c r="P14" i="13"/>
  <c r="K14" i="12"/>
  <c r="P14" i="12"/>
  <c r="K65" i="15"/>
  <c r="K63" i="15"/>
  <c r="K61" i="15"/>
  <c r="K57" i="17"/>
  <c r="K60" i="16"/>
  <c r="K59" i="17"/>
  <c r="S59" i="17"/>
  <c r="K60" i="13"/>
  <c r="K59" i="14"/>
  <c r="K64" i="14"/>
  <c r="K61" i="11"/>
  <c r="K42" i="17"/>
  <c r="K59" i="16"/>
  <c r="K64" i="16"/>
  <c r="K62" i="16"/>
  <c r="K63" i="17"/>
  <c r="K61" i="17"/>
  <c r="K59" i="13"/>
  <c r="K64" i="13"/>
  <c r="K62" i="13"/>
  <c r="K63" i="14"/>
  <c r="K61" i="14"/>
  <c r="K65" i="11"/>
  <c r="K63" i="11"/>
  <c r="K64" i="15"/>
  <c r="K62" i="15"/>
  <c r="K60" i="15"/>
  <c r="K61" i="16"/>
  <c r="K64" i="17"/>
  <c r="K65" i="17"/>
  <c r="K65" i="14"/>
  <c r="K62" i="11"/>
  <c r="K60" i="11"/>
  <c r="K59" i="15"/>
  <c r="K65" i="16"/>
  <c r="K63" i="16"/>
  <c r="K62" i="17"/>
  <c r="K60" i="17"/>
  <c r="K65" i="13"/>
  <c r="K63" i="13"/>
  <c r="K61" i="13"/>
  <c r="K62" i="14"/>
  <c r="K60" i="14"/>
  <c r="K59" i="11"/>
  <c r="K64" i="11"/>
  <c r="I58" i="12"/>
  <c r="J58" i="12" s="1"/>
  <c r="I31" i="12"/>
  <c r="I59" i="12"/>
  <c r="J59" i="12" s="1"/>
  <c r="P59" i="12" s="1"/>
  <c r="I32" i="12"/>
  <c r="I60" i="12"/>
  <c r="J60" i="12" s="1"/>
  <c r="P60" i="12" s="1"/>
  <c r="I25" i="12"/>
  <c r="J25" i="12" s="1"/>
  <c r="I33" i="12"/>
  <c r="I53" i="12"/>
  <c r="J53" i="12" s="1"/>
  <c r="P53" i="12" s="1"/>
  <c r="I61" i="12"/>
  <c r="J61" i="12" s="1"/>
  <c r="P61" i="12" s="1"/>
  <c r="I26" i="12"/>
  <c r="I34" i="12"/>
  <c r="I54" i="12"/>
  <c r="I62" i="12"/>
  <c r="J62" i="12" s="1"/>
  <c r="P62" i="12" s="1"/>
  <c r="I27" i="12"/>
  <c r="J27" i="12" s="1"/>
  <c r="I35" i="12"/>
  <c r="J35" i="12" s="1"/>
  <c r="I55" i="12"/>
  <c r="J55" i="12" s="1"/>
  <c r="P55" i="12" s="1"/>
  <c r="I63" i="12"/>
  <c r="J63" i="12" s="1"/>
  <c r="P63" i="12" s="1"/>
  <c r="I28" i="12"/>
  <c r="J28" i="12" s="1"/>
  <c r="I36" i="12"/>
  <c r="J36" i="12" s="1"/>
  <c r="I56" i="12"/>
  <c r="I64" i="12"/>
  <c r="J64" i="12" s="1"/>
  <c r="P64" i="12" s="1"/>
  <c r="I29" i="12"/>
  <c r="J29" i="12" s="1"/>
  <c r="I37" i="12"/>
  <c r="J37" i="12" s="1"/>
  <c r="I30" i="12"/>
  <c r="J30" i="12" s="1"/>
  <c r="I57" i="12"/>
  <c r="J57" i="12" s="1"/>
  <c r="P57" i="12" s="1"/>
  <c r="I65" i="12"/>
  <c r="J65" i="12" s="1"/>
  <c r="P65" i="12" s="1"/>
  <c r="I12" i="19"/>
  <c r="I21" i="19"/>
  <c r="I44" i="19"/>
  <c r="I52" i="19"/>
  <c r="I13" i="19"/>
  <c r="I22" i="19"/>
  <c r="I45" i="19"/>
  <c r="I66" i="19"/>
  <c r="J66" i="19" s="1"/>
  <c r="P66" i="19" s="1"/>
  <c r="I15" i="19"/>
  <c r="I23" i="19"/>
  <c r="I46" i="19"/>
  <c r="I16" i="19"/>
  <c r="I24" i="19"/>
  <c r="I47" i="19"/>
  <c r="I17" i="19"/>
  <c r="I38" i="19"/>
  <c r="I48" i="19"/>
  <c r="I18" i="19"/>
  <c r="I40" i="19"/>
  <c r="I49" i="19"/>
  <c r="I19" i="19"/>
  <c r="I41" i="19"/>
  <c r="I50" i="19"/>
  <c r="I20" i="19"/>
  <c r="I43" i="19"/>
  <c r="I51" i="19"/>
  <c r="I19" i="15"/>
  <c r="I41" i="15"/>
  <c r="J41" i="15" s="1"/>
  <c r="P41" i="15" s="1"/>
  <c r="S41" i="15" s="1"/>
  <c r="I50" i="15"/>
  <c r="I20" i="15"/>
  <c r="J20" i="15" s="1"/>
  <c r="I43" i="15"/>
  <c r="J43" i="15" s="1"/>
  <c r="P43" i="15" s="1"/>
  <c r="I51" i="15"/>
  <c r="I12" i="15"/>
  <c r="I21" i="15"/>
  <c r="J21" i="15" s="1"/>
  <c r="I44" i="15"/>
  <c r="I52" i="15"/>
  <c r="J52" i="15" s="1"/>
  <c r="P52" i="15" s="1"/>
  <c r="I13" i="15"/>
  <c r="I22" i="15"/>
  <c r="J22" i="15" s="1"/>
  <c r="I45" i="15"/>
  <c r="J45" i="15" s="1"/>
  <c r="P45" i="15" s="1"/>
  <c r="I66" i="15"/>
  <c r="J66" i="15" s="1"/>
  <c r="P66" i="15" s="1"/>
  <c r="I15" i="15"/>
  <c r="I23" i="15"/>
  <c r="J23" i="15" s="1"/>
  <c r="I46" i="15"/>
  <c r="I16" i="15"/>
  <c r="J16" i="15" s="1"/>
  <c r="I24" i="15"/>
  <c r="I47" i="15"/>
  <c r="J47" i="15" s="1"/>
  <c r="P47" i="15" s="1"/>
  <c r="I17" i="15"/>
  <c r="J17" i="15" s="1"/>
  <c r="I38" i="15"/>
  <c r="J38" i="15" s="1"/>
  <c r="I48" i="15"/>
  <c r="I18" i="15"/>
  <c r="J18" i="15" s="1"/>
  <c r="I40" i="15"/>
  <c r="J40" i="15" s="1"/>
  <c r="P40" i="15" s="1"/>
  <c r="S40" i="15" s="1"/>
  <c r="I49" i="15"/>
  <c r="J49" i="15" s="1"/>
  <c r="P49" i="15" s="1"/>
  <c r="I12" i="10"/>
  <c r="I21" i="10"/>
  <c r="J21" i="10" s="1"/>
  <c r="I44" i="10"/>
  <c r="I52" i="10"/>
  <c r="I13" i="10"/>
  <c r="I22" i="10"/>
  <c r="I45" i="10"/>
  <c r="I66" i="10"/>
  <c r="J66" i="10" s="1"/>
  <c r="P66" i="10" s="1"/>
  <c r="I15" i="10"/>
  <c r="I23" i="10"/>
  <c r="J23" i="10" s="1"/>
  <c r="I46" i="10"/>
  <c r="I16" i="10"/>
  <c r="I24" i="10"/>
  <c r="I47" i="10"/>
  <c r="I17" i="10"/>
  <c r="I38" i="10"/>
  <c r="J38" i="10" s="1"/>
  <c r="I48" i="10"/>
  <c r="I18" i="10"/>
  <c r="J18" i="10" s="1"/>
  <c r="I40" i="10"/>
  <c r="J40" i="10" s="1"/>
  <c r="P40" i="10" s="1"/>
  <c r="I49" i="10"/>
  <c r="I19" i="10"/>
  <c r="I41" i="10"/>
  <c r="I50" i="10"/>
  <c r="I20" i="10"/>
  <c r="J20" i="10" s="1"/>
  <c r="I43" i="10"/>
  <c r="I51" i="10"/>
  <c r="J51" i="10" s="1"/>
  <c r="P51" i="10" s="1"/>
  <c r="K64" i="19"/>
  <c r="I19" i="11"/>
  <c r="I41" i="11"/>
  <c r="J41" i="11" s="1"/>
  <c r="P41" i="11" s="1"/>
  <c r="S41" i="11" s="1"/>
  <c r="I50" i="11"/>
  <c r="I20" i="11"/>
  <c r="I43" i="11"/>
  <c r="J43" i="11" s="1"/>
  <c r="P43" i="11" s="1"/>
  <c r="I51" i="11"/>
  <c r="J51" i="11" s="1"/>
  <c r="P51" i="11" s="1"/>
  <c r="I12" i="11"/>
  <c r="I21" i="11"/>
  <c r="J21" i="11" s="1"/>
  <c r="I44" i="11"/>
  <c r="I52" i="11"/>
  <c r="J52" i="11" s="1"/>
  <c r="I13" i="11"/>
  <c r="I22" i="11"/>
  <c r="I45" i="11"/>
  <c r="J45" i="11" s="1"/>
  <c r="P45" i="11" s="1"/>
  <c r="I66" i="11"/>
  <c r="J66" i="11" s="1"/>
  <c r="P66" i="11" s="1"/>
  <c r="I15" i="11"/>
  <c r="I23" i="11"/>
  <c r="J23" i="11" s="1"/>
  <c r="I46" i="11"/>
  <c r="I16" i="11"/>
  <c r="J16" i="11" s="1"/>
  <c r="I24" i="11"/>
  <c r="I47" i="11"/>
  <c r="I17" i="11"/>
  <c r="J17" i="11" s="1"/>
  <c r="I38" i="11"/>
  <c r="J38" i="11" s="1"/>
  <c r="I48" i="11"/>
  <c r="I18" i="11"/>
  <c r="J18" i="11" s="1"/>
  <c r="I40" i="11"/>
  <c r="J40" i="11" s="1"/>
  <c r="P40" i="11" s="1"/>
  <c r="S40" i="11" s="1"/>
  <c r="I49" i="11"/>
  <c r="J49" i="11" s="1"/>
  <c r="P49" i="11" s="1"/>
  <c r="I17" i="12"/>
  <c r="I38" i="12"/>
  <c r="J38" i="12" s="1"/>
  <c r="I48" i="12"/>
  <c r="J48" i="12" s="1"/>
  <c r="P48" i="12" s="1"/>
  <c r="I18" i="12"/>
  <c r="J18" i="12" s="1"/>
  <c r="I40" i="12"/>
  <c r="J40" i="12" s="1"/>
  <c r="P40" i="12" s="1"/>
  <c r="S40" i="12" s="1"/>
  <c r="I49" i="12"/>
  <c r="J49" i="12" s="1"/>
  <c r="P49" i="12" s="1"/>
  <c r="I19" i="12"/>
  <c r="I41" i="12"/>
  <c r="I50" i="12"/>
  <c r="I20" i="12"/>
  <c r="I43" i="12"/>
  <c r="J43" i="12" s="1"/>
  <c r="P43" i="12" s="1"/>
  <c r="I51" i="12"/>
  <c r="J51" i="12" s="1"/>
  <c r="P51" i="12" s="1"/>
  <c r="I12" i="12"/>
  <c r="I21" i="12"/>
  <c r="J21" i="12" s="1"/>
  <c r="I44" i="12"/>
  <c r="I52" i="12"/>
  <c r="J52" i="12" s="1"/>
  <c r="P52" i="12" s="1"/>
  <c r="I13" i="12"/>
  <c r="I22" i="12"/>
  <c r="I45" i="12"/>
  <c r="J45" i="12" s="1"/>
  <c r="P45" i="12" s="1"/>
  <c r="I66" i="12"/>
  <c r="J66" i="12" s="1"/>
  <c r="P66" i="12" s="1"/>
  <c r="I15" i="12"/>
  <c r="I23" i="12"/>
  <c r="J23" i="12" s="1"/>
  <c r="I46" i="12"/>
  <c r="I24" i="12"/>
  <c r="I47" i="12"/>
  <c r="I16" i="12"/>
  <c r="I15" i="17"/>
  <c r="J15" i="17" s="1"/>
  <c r="I23" i="17"/>
  <c r="J23" i="17" s="1"/>
  <c r="I46" i="17"/>
  <c r="I16" i="17"/>
  <c r="I24" i="17"/>
  <c r="I47" i="17"/>
  <c r="I17" i="17"/>
  <c r="I38" i="17"/>
  <c r="J38" i="17" s="1"/>
  <c r="I48" i="17"/>
  <c r="J48" i="17" s="1"/>
  <c r="P48" i="17" s="1"/>
  <c r="I18" i="17"/>
  <c r="J18" i="17" s="1"/>
  <c r="I40" i="17"/>
  <c r="J40" i="17" s="1"/>
  <c r="P40" i="17" s="1"/>
  <c r="S40" i="17" s="1"/>
  <c r="I49" i="17"/>
  <c r="I19" i="17"/>
  <c r="I41" i="17"/>
  <c r="I50" i="17"/>
  <c r="I20" i="17"/>
  <c r="I43" i="17"/>
  <c r="I51" i="17"/>
  <c r="J51" i="17" s="1"/>
  <c r="P51" i="17" s="1"/>
  <c r="I12" i="17"/>
  <c r="I21" i="17"/>
  <c r="J21" i="17" s="1"/>
  <c r="I44" i="17"/>
  <c r="I52" i="17"/>
  <c r="J52" i="17" s="1"/>
  <c r="P52" i="17" s="1"/>
  <c r="I22" i="17"/>
  <c r="I45" i="17"/>
  <c r="I66" i="17"/>
  <c r="J66" i="17" s="1"/>
  <c r="P66" i="17" s="1"/>
  <c r="I13" i="17"/>
  <c r="J13" i="17" s="1"/>
  <c r="I12" i="14"/>
  <c r="I21" i="14"/>
  <c r="J21" i="14" s="1"/>
  <c r="I44" i="14"/>
  <c r="I52" i="14"/>
  <c r="J52" i="14" s="1"/>
  <c r="P52" i="14" s="1"/>
  <c r="I13" i="14"/>
  <c r="I22" i="14"/>
  <c r="I45" i="14"/>
  <c r="J45" i="14" s="1"/>
  <c r="P45" i="14" s="1"/>
  <c r="I66" i="14"/>
  <c r="J66" i="14" s="1"/>
  <c r="P66" i="14" s="1"/>
  <c r="I15" i="14"/>
  <c r="I23" i="14"/>
  <c r="J23" i="14" s="1"/>
  <c r="I46" i="14"/>
  <c r="I16" i="14"/>
  <c r="J16" i="14" s="1"/>
  <c r="I24" i="14"/>
  <c r="I47" i="14"/>
  <c r="I17" i="14"/>
  <c r="J17" i="14" s="1"/>
  <c r="I38" i="14"/>
  <c r="J38" i="14" s="1"/>
  <c r="I48" i="14"/>
  <c r="I18" i="14"/>
  <c r="J18" i="14" s="1"/>
  <c r="I40" i="14"/>
  <c r="J40" i="14" s="1"/>
  <c r="P40" i="14" s="1"/>
  <c r="S40" i="14" s="1"/>
  <c r="I49" i="14"/>
  <c r="J49" i="14" s="1"/>
  <c r="P49" i="14" s="1"/>
  <c r="I19" i="14"/>
  <c r="I41" i="14"/>
  <c r="I50" i="14"/>
  <c r="J50" i="14" s="1"/>
  <c r="P50" i="14" s="1"/>
  <c r="I51" i="14"/>
  <c r="J51" i="14" s="1"/>
  <c r="P51" i="14" s="1"/>
  <c r="I20" i="14"/>
  <c r="I43" i="14"/>
  <c r="J43" i="14" s="1"/>
  <c r="P43" i="14" s="1"/>
  <c r="I15" i="13"/>
  <c r="I23" i="13"/>
  <c r="J23" i="13" s="1"/>
  <c r="I46" i="13"/>
  <c r="I16" i="13"/>
  <c r="J16" i="13" s="1"/>
  <c r="I24" i="13"/>
  <c r="J24" i="13" s="1"/>
  <c r="I47" i="13"/>
  <c r="J47" i="13" s="1"/>
  <c r="P47" i="13" s="1"/>
  <c r="I17" i="13"/>
  <c r="I38" i="13"/>
  <c r="J38" i="13" s="1"/>
  <c r="I48" i="13"/>
  <c r="I18" i="13"/>
  <c r="J18" i="13" s="1"/>
  <c r="I40" i="13"/>
  <c r="J40" i="13" s="1"/>
  <c r="P40" i="13" s="1"/>
  <c r="S40" i="13" s="1"/>
  <c r="I49" i="13"/>
  <c r="J49" i="13" s="1"/>
  <c r="P49" i="13" s="1"/>
  <c r="I19" i="13"/>
  <c r="J19" i="13" s="1"/>
  <c r="I41" i="13"/>
  <c r="J41" i="13" s="1"/>
  <c r="P41" i="13" s="1"/>
  <c r="S41" i="13" s="1"/>
  <c r="I50" i="13"/>
  <c r="J50" i="13" s="1"/>
  <c r="P50" i="13" s="1"/>
  <c r="I20" i="13"/>
  <c r="J20" i="13" s="1"/>
  <c r="I43" i="13"/>
  <c r="I51" i="13"/>
  <c r="J51" i="13" s="1"/>
  <c r="P51" i="13" s="1"/>
  <c r="I12" i="13"/>
  <c r="J12" i="13" s="1"/>
  <c r="P12" i="13" s="1"/>
  <c r="I21" i="13"/>
  <c r="J21" i="13" s="1"/>
  <c r="I44" i="13"/>
  <c r="J44" i="13" s="1"/>
  <c r="P44" i="13" s="1"/>
  <c r="I52" i="13"/>
  <c r="J52" i="13" s="1"/>
  <c r="I13" i="13"/>
  <c r="J13" i="13" s="1"/>
  <c r="I22" i="13"/>
  <c r="J22" i="13" s="1"/>
  <c r="I45" i="13"/>
  <c r="I66" i="13"/>
  <c r="J66" i="13" s="1"/>
  <c r="P66" i="13" s="1"/>
  <c r="I60" i="10"/>
  <c r="J60" i="10" s="1"/>
  <c r="P60" i="10" s="1"/>
  <c r="P60" i="18" s="1"/>
  <c r="I25" i="10"/>
  <c r="J25" i="10" s="1"/>
  <c r="I33" i="10"/>
  <c r="I53" i="10"/>
  <c r="J53" i="10" s="1"/>
  <c r="P53" i="10" s="1"/>
  <c r="I61" i="10"/>
  <c r="J61" i="10" s="1"/>
  <c r="P61" i="10" s="1"/>
  <c r="I26" i="10"/>
  <c r="J26" i="10" s="1"/>
  <c r="I34" i="10"/>
  <c r="I54" i="10"/>
  <c r="J54" i="10" s="1"/>
  <c r="P54" i="10" s="1"/>
  <c r="I62" i="10"/>
  <c r="J62" i="10" s="1"/>
  <c r="P62" i="10" s="1"/>
  <c r="P62" i="18" s="1"/>
  <c r="I27" i="10"/>
  <c r="I35" i="10"/>
  <c r="J35" i="10" s="1"/>
  <c r="I55" i="10"/>
  <c r="J55" i="10" s="1"/>
  <c r="P55" i="10" s="1"/>
  <c r="I63" i="10"/>
  <c r="J63" i="10" s="1"/>
  <c r="P63" i="10" s="1"/>
  <c r="I28" i="10"/>
  <c r="J28" i="10" s="1"/>
  <c r="I36" i="10"/>
  <c r="J36" i="10" s="1"/>
  <c r="I56" i="10"/>
  <c r="J56" i="10" s="1"/>
  <c r="P56" i="10" s="1"/>
  <c r="I64" i="10"/>
  <c r="J64" i="10" s="1"/>
  <c r="P64" i="10" s="1"/>
  <c r="I29" i="10"/>
  <c r="J29" i="10" s="1"/>
  <c r="I37" i="10"/>
  <c r="J37" i="10" s="1"/>
  <c r="I57" i="10"/>
  <c r="J57" i="10" s="1"/>
  <c r="P57" i="10" s="1"/>
  <c r="I65" i="10"/>
  <c r="J65" i="10" s="1"/>
  <c r="P65" i="10" s="1"/>
  <c r="P65" i="18" s="1"/>
  <c r="I30" i="10"/>
  <c r="J30" i="10" s="1"/>
  <c r="I58" i="10"/>
  <c r="J58" i="10" s="1"/>
  <c r="I31" i="10"/>
  <c r="J31" i="10" s="1"/>
  <c r="I59" i="10"/>
  <c r="J59" i="10" s="1"/>
  <c r="P59" i="10" s="1"/>
  <c r="I32" i="10"/>
  <c r="I17" i="16"/>
  <c r="J17" i="16" s="1"/>
  <c r="I38" i="16"/>
  <c r="J38" i="16" s="1"/>
  <c r="I48" i="16"/>
  <c r="J48" i="16" s="1"/>
  <c r="P48" i="16" s="1"/>
  <c r="I18" i="16"/>
  <c r="J18" i="16" s="1"/>
  <c r="I40" i="16"/>
  <c r="J40" i="16" s="1"/>
  <c r="P40" i="16" s="1"/>
  <c r="S40" i="16" s="1"/>
  <c r="I49" i="16"/>
  <c r="J49" i="16" s="1"/>
  <c r="P49" i="16" s="1"/>
  <c r="I19" i="16"/>
  <c r="J19" i="16" s="1"/>
  <c r="I41" i="16"/>
  <c r="J41" i="16" s="1"/>
  <c r="P41" i="16" s="1"/>
  <c r="S41" i="16" s="1"/>
  <c r="I50" i="16"/>
  <c r="J50" i="16" s="1"/>
  <c r="P50" i="16" s="1"/>
  <c r="I20" i="16"/>
  <c r="J20" i="16" s="1"/>
  <c r="I43" i="16"/>
  <c r="J43" i="16" s="1"/>
  <c r="P43" i="16" s="1"/>
  <c r="I51" i="16"/>
  <c r="I12" i="16"/>
  <c r="J12" i="16" s="1"/>
  <c r="I21" i="16"/>
  <c r="J21" i="16" s="1"/>
  <c r="I44" i="16"/>
  <c r="J44" i="16" s="1"/>
  <c r="P44" i="16" s="1"/>
  <c r="I52" i="16"/>
  <c r="J52" i="16" s="1"/>
  <c r="I13" i="16"/>
  <c r="J13" i="16" s="1"/>
  <c r="I22" i="16"/>
  <c r="J22" i="16" s="1"/>
  <c r="I45" i="16"/>
  <c r="J45" i="16" s="1"/>
  <c r="P45" i="16" s="1"/>
  <c r="I66" i="16"/>
  <c r="J66" i="16" s="1"/>
  <c r="P66" i="16" s="1"/>
  <c r="I15" i="16"/>
  <c r="J15" i="16" s="1"/>
  <c r="I23" i="16"/>
  <c r="J23" i="16" s="1"/>
  <c r="I46" i="16"/>
  <c r="J46" i="16" s="1"/>
  <c r="P46" i="16" s="1"/>
  <c r="I16" i="16"/>
  <c r="J16" i="16" s="1"/>
  <c r="I24" i="16"/>
  <c r="J24" i="16" s="1"/>
  <c r="I47" i="16"/>
  <c r="J47" i="16" s="1"/>
  <c r="P47" i="16" s="1"/>
  <c r="K61" i="19"/>
  <c r="X59" i="19"/>
  <c r="W59" i="19" s="1"/>
  <c r="L59" i="19"/>
  <c r="P59" i="19" s="1"/>
  <c r="S60" i="17"/>
  <c r="U58" i="15"/>
  <c r="K57" i="15"/>
  <c r="K42" i="15"/>
  <c r="K42" i="16"/>
  <c r="K57" i="14"/>
  <c r="K42" i="14"/>
  <c r="K57" i="16"/>
  <c r="K57" i="13"/>
  <c r="K57" i="11"/>
  <c r="K42" i="13"/>
  <c r="K42" i="12"/>
  <c r="K42" i="10"/>
  <c r="K42" i="11"/>
  <c r="J54" i="13"/>
  <c r="P54" i="13" s="1"/>
  <c r="J45" i="13"/>
  <c r="P45" i="13" s="1"/>
  <c r="J55" i="13"/>
  <c r="P55" i="13" s="1"/>
  <c r="J53" i="13"/>
  <c r="P53" i="13" s="1"/>
  <c r="J27" i="13"/>
  <c r="J15" i="13"/>
  <c r="J46" i="13"/>
  <c r="P46" i="13" s="1"/>
  <c r="J25" i="13"/>
  <c r="J56" i="13"/>
  <c r="P56" i="13" s="1"/>
  <c r="J43" i="13"/>
  <c r="P43" i="13" s="1"/>
  <c r="J26" i="13"/>
  <c r="J17" i="13"/>
  <c r="J56" i="16"/>
  <c r="P56" i="16" s="1"/>
  <c r="J26" i="16"/>
  <c r="J55" i="16"/>
  <c r="P55" i="16" s="1"/>
  <c r="J51" i="16"/>
  <c r="P51" i="16" s="1"/>
  <c r="J25" i="16"/>
  <c r="J54" i="16"/>
  <c r="P54" i="16" s="1"/>
  <c r="J53" i="16"/>
  <c r="P53" i="16" s="1"/>
  <c r="J27" i="16"/>
  <c r="J53" i="11"/>
  <c r="P53" i="11" s="1"/>
  <c r="J44" i="11"/>
  <c r="P44" i="11" s="1"/>
  <c r="J27" i="11"/>
  <c r="J19" i="11"/>
  <c r="J15" i="11"/>
  <c r="J56" i="11"/>
  <c r="P56" i="11" s="1"/>
  <c r="J47" i="11"/>
  <c r="P47" i="11" s="1"/>
  <c r="J26" i="11"/>
  <c r="J22" i="11"/>
  <c r="J20" i="11"/>
  <c r="J54" i="11"/>
  <c r="P54" i="11" s="1"/>
  <c r="J12" i="11"/>
  <c r="P12" i="11" s="1"/>
  <c r="J55" i="11"/>
  <c r="P55" i="11" s="1"/>
  <c r="J46" i="11"/>
  <c r="P46" i="11" s="1"/>
  <c r="J25" i="11"/>
  <c r="J13" i="11"/>
  <c r="J24" i="11"/>
  <c r="J50" i="11"/>
  <c r="P50" i="11" s="1"/>
  <c r="J55" i="15"/>
  <c r="P55" i="15" s="1"/>
  <c r="J51" i="15"/>
  <c r="P51" i="15" s="1"/>
  <c r="J46" i="15"/>
  <c r="P46" i="15" s="1"/>
  <c r="J25" i="15"/>
  <c r="J13" i="15"/>
  <c r="J56" i="15"/>
  <c r="P56" i="15" s="1"/>
  <c r="J26" i="15"/>
  <c r="J54" i="15"/>
  <c r="P54" i="15" s="1"/>
  <c r="J50" i="15"/>
  <c r="P50" i="15" s="1"/>
  <c r="J24" i="15"/>
  <c r="J12" i="15"/>
  <c r="P12" i="15" s="1"/>
  <c r="U12" i="15" s="1"/>
  <c r="J53" i="15"/>
  <c r="P53" i="15" s="1"/>
  <c r="J44" i="15"/>
  <c r="P44" i="15" s="1"/>
  <c r="J27" i="15"/>
  <c r="J19" i="15"/>
  <c r="J15" i="15"/>
  <c r="J32" i="12"/>
  <c r="J31" i="12"/>
  <c r="J34" i="12"/>
  <c r="J33" i="12"/>
  <c r="J49" i="10"/>
  <c r="P49" i="10" s="1"/>
  <c r="J44" i="10"/>
  <c r="P44" i="10" s="1"/>
  <c r="J27" i="10"/>
  <c r="J19" i="10"/>
  <c r="J15" i="10"/>
  <c r="J47" i="10"/>
  <c r="P47" i="10" s="1"/>
  <c r="J43" i="10"/>
  <c r="P43" i="10" s="1"/>
  <c r="J22" i="10"/>
  <c r="J46" i="10"/>
  <c r="P46" i="10" s="1"/>
  <c r="J17" i="10"/>
  <c r="J13" i="10"/>
  <c r="J50" i="10"/>
  <c r="P50" i="10" s="1"/>
  <c r="J45" i="10"/>
  <c r="P45" i="10" s="1"/>
  <c r="J41" i="10"/>
  <c r="P41" i="10" s="1"/>
  <c r="J24" i="10"/>
  <c r="J16" i="10"/>
  <c r="J12" i="10"/>
  <c r="P12" i="10" s="1"/>
  <c r="J52" i="10"/>
  <c r="P52" i="10" s="1"/>
  <c r="J34" i="10"/>
  <c r="J33" i="10"/>
  <c r="J32" i="10"/>
  <c r="J55" i="14"/>
  <c r="P55" i="14" s="1"/>
  <c r="J46" i="14"/>
  <c r="P46" i="14" s="1"/>
  <c r="J25" i="14"/>
  <c r="J13" i="14"/>
  <c r="J54" i="14"/>
  <c r="P54" i="14" s="1"/>
  <c r="J41" i="14"/>
  <c r="P41" i="14" s="1"/>
  <c r="S41" i="14" s="1"/>
  <c r="J24" i="14"/>
  <c r="J20" i="14"/>
  <c r="J12" i="14"/>
  <c r="P12" i="14" s="1"/>
  <c r="J53" i="14"/>
  <c r="P53" i="14" s="1"/>
  <c r="J44" i="14"/>
  <c r="P44" i="14" s="1"/>
  <c r="J27" i="14"/>
  <c r="J19" i="14"/>
  <c r="J15" i="14"/>
  <c r="J56" i="14"/>
  <c r="P56" i="14" s="1"/>
  <c r="J47" i="14"/>
  <c r="P47" i="14" s="1"/>
  <c r="J26" i="14"/>
  <c r="J22" i="14"/>
  <c r="J54" i="12"/>
  <c r="P54" i="12" s="1"/>
  <c r="J50" i="12"/>
  <c r="P50" i="12" s="1"/>
  <c r="J41" i="12"/>
  <c r="P41" i="12" s="1"/>
  <c r="S41" i="12" s="1"/>
  <c r="J24" i="12"/>
  <c r="J20" i="12"/>
  <c r="J16" i="12"/>
  <c r="J12" i="12"/>
  <c r="P12" i="12" s="1"/>
  <c r="J44" i="12"/>
  <c r="P44" i="12" s="1"/>
  <c r="J19" i="12"/>
  <c r="J15" i="12"/>
  <c r="J56" i="12"/>
  <c r="P56" i="12" s="1"/>
  <c r="J47" i="12"/>
  <c r="P47" i="12" s="1"/>
  <c r="J26" i="12"/>
  <c r="J22" i="12"/>
  <c r="J46" i="12"/>
  <c r="P46" i="12" s="1"/>
  <c r="J17" i="12"/>
  <c r="J13" i="12"/>
  <c r="J44" i="17"/>
  <c r="P44" i="17" s="1"/>
  <c r="J56" i="17"/>
  <c r="P56" i="17" s="1"/>
  <c r="J47" i="17"/>
  <c r="P47" i="17" s="1"/>
  <c r="J43" i="17"/>
  <c r="K43" i="17" s="1"/>
  <c r="J26" i="17"/>
  <c r="J22" i="17"/>
  <c r="J19" i="17"/>
  <c r="J55" i="17"/>
  <c r="P55" i="17" s="1"/>
  <c r="J46" i="17"/>
  <c r="P46" i="17" s="1"/>
  <c r="J25" i="17"/>
  <c r="J17" i="17"/>
  <c r="J54" i="17"/>
  <c r="P54" i="17" s="1"/>
  <c r="J50" i="17"/>
  <c r="P50" i="17" s="1"/>
  <c r="J45" i="17"/>
  <c r="P45" i="17" s="1"/>
  <c r="J41" i="17"/>
  <c r="P41" i="17" s="1"/>
  <c r="S41" i="17" s="1"/>
  <c r="J24" i="17"/>
  <c r="J20" i="17"/>
  <c r="J16" i="17"/>
  <c r="J12" i="17"/>
  <c r="J53" i="17"/>
  <c r="P53" i="17" s="1"/>
  <c r="J49" i="17"/>
  <c r="P49" i="17" s="1"/>
  <c r="J27" i="17"/>
  <c r="Y12" i="15"/>
  <c r="M12" i="15" s="1"/>
  <c r="M80" i="15" s="1"/>
  <c r="N80" i="15" s="1"/>
  <c r="L43" i="17"/>
  <c r="J48" i="11"/>
  <c r="P48" i="11" s="1"/>
  <c r="J48" i="13"/>
  <c r="P48" i="13" s="1"/>
  <c r="J48" i="15"/>
  <c r="P48" i="15" s="1"/>
  <c r="J48" i="10"/>
  <c r="P48" i="10" s="1"/>
  <c r="J48" i="14"/>
  <c r="P48" i="14" s="1"/>
  <c r="P59" i="18" l="1"/>
  <c r="Q75" i="17"/>
  <c r="O75" i="17"/>
  <c r="P75" i="17" s="1"/>
  <c r="K52" i="15"/>
  <c r="P63" i="18"/>
  <c r="P59" i="20"/>
  <c r="K31" i="12"/>
  <c r="P31" i="12"/>
  <c r="K26" i="17"/>
  <c r="P26" i="17"/>
  <c r="K25" i="12"/>
  <c r="P25" i="12"/>
  <c r="K26" i="15"/>
  <c r="P26" i="15"/>
  <c r="K27" i="16"/>
  <c r="P27" i="16"/>
  <c r="K37" i="10"/>
  <c r="P37" i="10"/>
  <c r="K35" i="10"/>
  <c r="P35" i="10"/>
  <c r="K29" i="12"/>
  <c r="P29" i="12"/>
  <c r="K27" i="12"/>
  <c r="P27" i="12"/>
  <c r="K25" i="14"/>
  <c r="P25" i="14"/>
  <c r="K27" i="10"/>
  <c r="P27" i="10"/>
  <c r="K32" i="12"/>
  <c r="P32" i="12"/>
  <c r="K25" i="16"/>
  <c r="P25" i="16"/>
  <c r="K29" i="10"/>
  <c r="P29" i="10"/>
  <c r="K25" i="10"/>
  <c r="P25" i="10"/>
  <c r="S75" i="10"/>
  <c r="K27" i="13"/>
  <c r="P27" i="13"/>
  <c r="P64" i="18"/>
  <c r="P64" i="20"/>
  <c r="K26" i="13"/>
  <c r="P26" i="13"/>
  <c r="K31" i="10"/>
  <c r="P31" i="10"/>
  <c r="P31" i="18" s="1"/>
  <c r="P56" i="18"/>
  <c r="P54" i="18"/>
  <c r="K36" i="12"/>
  <c r="P36" i="12"/>
  <c r="K25" i="17"/>
  <c r="P25" i="17"/>
  <c r="K27" i="14"/>
  <c r="P27" i="14"/>
  <c r="K32" i="10"/>
  <c r="P32" i="10"/>
  <c r="P32" i="18" s="1"/>
  <c r="K26" i="10"/>
  <c r="P26" i="10"/>
  <c r="K33" i="12"/>
  <c r="P33" i="12"/>
  <c r="K27" i="15"/>
  <c r="P27" i="15"/>
  <c r="K25" i="15"/>
  <c r="P25" i="15"/>
  <c r="K27" i="11"/>
  <c r="P27" i="11"/>
  <c r="K58" i="10"/>
  <c r="P58" i="10"/>
  <c r="K36" i="10"/>
  <c r="P36" i="10"/>
  <c r="K28" i="12"/>
  <c r="P28" i="12"/>
  <c r="K26" i="12"/>
  <c r="P26" i="12"/>
  <c r="K27" i="17"/>
  <c r="P27" i="17"/>
  <c r="K33" i="10"/>
  <c r="P33" i="10"/>
  <c r="K34" i="12"/>
  <c r="P34" i="12"/>
  <c r="K25" i="11"/>
  <c r="P25" i="11"/>
  <c r="K26" i="11"/>
  <c r="P26" i="11"/>
  <c r="K26" i="16"/>
  <c r="P26" i="16"/>
  <c r="K28" i="10"/>
  <c r="P28" i="10"/>
  <c r="P28" i="18" s="1"/>
  <c r="K58" i="12"/>
  <c r="P58" i="12"/>
  <c r="K26" i="14"/>
  <c r="P26" i="14"/>
  <c r="K30" i="10"/>
  <c r="P30" i="10"/>
  <c r="K25" i="13"/>
  <c r="P25" i="13"/>
  <c r="P61" i="18"/>
  <c r="P61" i="20"/>
  <c r="K30" i="12"/>
  <c r="P30" i="12"/>
  <c r="K34" i="10"/>
  <c r="P34" i="10"/>
  <c r="P57" i="18"/>
  <c r="P55" i="18"/>
  <c r="P53" i="18"/>
  <c r="K37" i="12"/>
  <c r="P37" i="12"/>
  <c r="K35" i="12"/>
  <c r="P35" i="12"/>
  <c r="P14" i="18"/>
  <c r="K15" i="16"/>
  <c r="P15" i="16"/>
  <c r="K13" i="13"/>
  <c r="P13" i="13"/>
  <c r="K20" i="14"/>
  <c r="P20" i="14"/>
  <c r="K21" i="14"/>
  <c r="P21" i="14"/>
  <c r="K13" i="10"/>
  <c r="P13" i="10"/>
  <c r="K19" i="10"/>
  <c r="P19" i="10"/>
  <c r="K19" i="16"/>
  <c r="P19" i="16"/>
  <c r="K23" i="16"/>
  <c r="P23" i="16"/>
  <c r="K21" i="16"/>
  <c r="P21" i="16"/>
  <c r="K18" i="13"/>
  <c r="P18" i="13"/>
  <c r="K23" i="13"/>
  <c r="P23" i="13"/>
  <c r="K16" i="14"/>
  <c r="P16" i="14"/>
  <c r="K16" i="11"/>
  <c r="P16" i="11"/>
  <c r="K52" i="11"/>
  <c r="P52" i="11"/>
  <c r="U52" i="11" s="1"/>
  <c r="K17" i="17"/>
  <c r="P17" i="17"/>
  <c r="K24" i="14"/>
  <c r="P24" i="14"/>
  <c r="K17" i="10"/>
  <c r="P17" i="10"/>
  <c r="K24" i="11"/>
  <c r="P24" i="11"/>
  <c r="K13" i="16"/>
  <c r="P13" i="16"/>
  <c r="K38" i="15"/>
  <c r="P38" i="15"/>
  <c r="K19" i="12"/>
  <c r="P19" i="12"/>
  <c r="K21" i="17"/>
  <c r="P21" i="17"/>
  <c r="K22" i="12"/>
  <c r="P22" i="12"/>
  <c r="K15" i="14"/>
  <c r="P15" i="14"/>
  <c r="K16" i="10"/>
  <c r="P16" i="10"/>
  <c r="P46" i="18"/>
  <c r="P44" i="18"/>
  <c r="K15" i="15"/>
  <c r="P15" i="15"/>
  <c r="K16" i="15"/>
  <c r="P16" i="15"/>
  <c r="K13" i="15"/>
  <c r="P13" i="15"/>
  <c r="K13" i="11"/>
  <c r="P13" i="11"/>
  <c r="K20" i="11"/>
  <c r="P20" i="11"/>
  <c r="K15" i="11"/>
  <c r="P15" i="11"/>
  <c r="K17" i="16"/>
  <c r="P17" i="16"/>
  <c r="K15" i="13"/>
  <c r="P15" i="13"/>
  <c r="K20" i="13"/>
  <c r="P20" i="13"/>
  <c r="K18" i="16"/>
  <c r="P18" i="16"/>
  <c r="K38" i="13"/>
  <c r="P38" i="13"/>
  <c r="K23" i="14"/>
  <c r="P23" i="14"/>
  <c r="K23" i="11"/>
  <c r="P23" i="11"/>
  <c r="S40" i="10"/>
  <c r="P40" i="18"/>
  <c r="K16" i="17"/>
  <c r="P16" i="17"/>
  <c r="K20" i="17"/>
  <c r="P20" i="17"/>
  <c r="K24" i="17"/>
  <c r="P24" i="17"/>
  <c r="K19" i="14"/>
  <c r="P19" i="14"/>
  <c r="K20" i="10"/>
  <c r="P20" i="10"/>
  <c r="K22" i="10"/>
  <c r="P22" i="10"/>
  <c r="P49" i="18"/>
  <c r="K19" i="15"/>
  <c r="P19" i="15"/>
  <c r="K24" i="15"/>
  <c r="P24" i="15"/>
  <c r="K17" i="15"/>
  <c r="P17" i="15"/>
  <c r="K17" i="11"/>
  <c r="P17" i="11"/>
  <c r="K18" i="11"/>
  <c r="P18" i="11"/>
  <c r="K19" i="11"/>
  <c r="P19" i="11"/>
  <c r="K17" i="13"/>
  <c r="P17" i="13"/>
  <c r="K19" i="13"/>
  <c r="P19" i="13"/>
  <c r="K24" i="13"/>
  <c r="P24" i="13"/>
  <c r="P51" i="18"/>
  <c r="K18" i="10"/>
  <c r="P18" i="10"/>
  <c r="K23" i="10"/>
  <c r="P23" i="10"/>
  <c r="K21" i="10"/>
  <c r="P21" i="10"/>
  <c r="K22" i="15"/>
  <c r="P22" i="15"/>
  <c r="K20" i="15"/>
  <c r="P20" i="15"/>
  <c r="K24" i="10"/>
  <c r="P24" i="10"/>
  <c r="K21" i="11"/>
  <c r="P21" i="11"/>
  <c r="K22" i="11"/>
  <c r="P22" i="11"/>
  <c r="K22" i="13"/>
  <c r="P22" i="13"/>
  <c r="K22" i="16"/>
  <c r="P22" i="16"/>
  <c r="K20" i="16"/>
  <c r="P20" i="16"/>
  <c r="K38" i="16"/>
  <c r="P38" i="16"/>
  <c r="K52" i="13"/>
  <c r="P52" i="13"/>
  <c r="K38" i="14"/>
  <c r="P38" i="14"/>
  <c r="K13" i="17"/>
  <c r="P13" i="17"/>
  <c r="K18" i="17"/>
  <c r="P18" i="17"/>
  <c r="K23" i="17"/>
  <c r="P23" i="17"/>
  <c r="K18" i="12"/>
  <c r="P18" i="12"/>
  <c r="K38" i="11"/>
  <c r="P38" i="11"/>
  <c r="K18" i="14"/>
  <c r="P18" i="14"/>
  <c r="P48" i="18"/>
  <c r="K13" i="12"/>
  <c r="P13" i="12"/>
  <c r="K16" i="12"/>
  <c r="P16" i="12"/>
  <c r="K22" i="14"/>
  <c r="P22" i="14"/>
  <c r="S41" i="10"/>
  <c r="P41" i="18"/>
  <c r="K24" i="16"/>
  <c r="P24" i="16"/>
  <c r="K38" i="10"/>
  <c r="P38" i="10"/>
  <c r="P66" i="18"/>
  <c r="P66" i="20"/>
  <c r="K15" i="17"/>
  <c r="P15" i="17"/>
  <c r="K19" i="17"/>
  <c r="P19" i="17"/>
  <c r="K13" i="14"/>
  <c r="P13" i="14"/>
  <c r="P45" i="18"/>
  <c r="P47" i="18"/>
  <c r="K23" i="12"/>
  <c r="P23" i="12"/>
  <c r="K16" i="16"/>
  <c r="P16" i="16"/>
  <c r="K52" i="16"/>
  <c r="P52" i="16"/>
  <c r="U52" i="16" s="1"/>
  <c r="K21" i="13"/>
  <c r="P21" i="13"/>
  <c r="K16" i="13"/>
  <c r="P16" i="13"/>
  <c r="K38" i="17"/>
  <c r="P38" i="17"/>
  <c r="K38" i="12"/>
  <c r="P38" i="12"/>
  <c r="K17" i="12"/>
  <c r="P17" i="12"/>
  <c r="K20" i="12"/>
  <c r="P20" i="12"/>
  <c r="K22" i="17"/>
  <c r="P22" i="17"/>
  <c r="K21" i="12"/>
  <c r="P21" i="12"/>
  <c r="K15" i="12"/>
  <c r="P15" i="12"/>
  <c r="K24" i="12"/>
  <c r="P24" i="12"/>
  <c r="K17" i="14"/>
  <c r="P17" i="14"/>
  <c r="P50" i="18"/>
  <c r="K15" i="10"/>
  <c r="P15" i="10"/>
  <c r="K18" i="15"/>
  <c r="P18" i="15"/>
  <c r="K23" i="15"/>
  <c r="P23" i="15"/>
  <c r="K21" i="15"/>
  <c r="P21" i="15"/>
  <c r="M43" i="17"/>
  <c r="P43" i="17"/>
  <c r="U43" i="17" s="1"/>
  <c r="M59" i="19"/>
  <c r="M59" i="20" s="1"/>
  <c r="K52" i="14"/>
  <c r="S65" i="16"/>
  <c r="K66" i="14"/>
  <c r="K51" i="17"/>
  <c r="K66" i="12"/>
  <c r="K66" i="11"/>
  <c r="U64" i="11"/>
  <c r="S64" i="11"/>
  <c r="U61" i="13"/>
  <c r="S61" i="13"/>
  <c r="U62" i="17"/>
  <c r="U60" i="11"/>
  <c r="S60" i="11"/>
  <c r="U64" i="17"/>
  <c r="S64" i="17"/>
  <c r="U64" i="15"/>
  <c r="S64" i="15"/>
  <c r="U63" i="14"/>
  <c r="S63" i="14"/>
  <c r="U61" i="17"/>
  <c r="S61" i="17"/>
  <c r="U59" i="16"/>
  <c r="S59" i="16"/>
  <c r="U59" i="14"/>
  <c r="S59" i="14"/>
  <c r="U57" i="17"/>
  <c r="K45" i="17"/>
  <c r="K49" i="17"/>
  <c r="K50" i="17"/>
  <c r="K66" i="17"/>
  <c r="K54" i="17"/>
  <c r="K66" i="10"/>
  <c r="U59" i="11"/>
  <c r="S59" i="11"/>
  <c r="U63" i="13"/>
  <c r="S63" i="13"/>
  <c r="U63" i="16"/>
  <c r="S63" i="16"/>
  <c r="U61" i="16"/>
  <c r="S61" i="16"/>
  <c r="U63" i="11"/>
  <c r="S63" i="11"/>
  <c r="U63" i="17"/>
  <c r="U42" i="17"/>
  <c r="U60" i="13"/>
  <c r="S60" i="13"/>
  <c r="U61" i="15"/>
  <c r="S61" i="15"/>
  <c r="K55" i="17"/>
  <c r="K53" i="17"/>
  <c r="K59" i="10"/>
  <c r="K64" i="10"/>
  <c r="K62" i="10"/>
  <c r="K60" i="10"/>
  <c r="K40" i="13"/>
  <c r="K40" i="15"/>
  <c r="K64" i="12"/>
  <c r="K62" i="12"/>
  <c r="K60" i="12"/>
  <c r="K66" i="13"/>
  <c r="K52" i="17"/>
  <c r="U60" i="14"/>
  <c r="S60" i="14"/>
  <c r="S65" i="13"/>
  <c r="S65" i="14"/>
  <c r="U60" i="15"/>
  <c r="S60" i="15"/>
  <c r="S65" i="11"/>
  <c r="U64" i="13"/>
  <c r="S64" i="13"/>
  <c r="U61" i="11"/>
  <c r="S61" i="11"/>
  <c r="U59" i="17"/>
  <c r="U63" i="15"/>
  <c r="S63" i="15"/>
  <c r="K47" i="17"/>
  <c r="K40" i="16"/>
  <c r="K40" i="14"/>
  <c r="K40" i="11"/>
  <c r="K59" i="12"/>
  <c r="K48" i="17"/>
  <c r="K56" i="17"/>
  <c r="K66" i="16"/>
  <c r="K66" i="15"/>
  <c r="K65" i="12"/>
  <c r="U60" i="17"/>
  <c r="U59" i="15"/>
  <c r="S59" i="15"/>
  <c r="U65" i="17"/>
  <c r="U61" i="14"/>
  <c r="S61" i="14"/>
  <c r="U59" i="13"/>
  <c r="S59" i="13"/>
  <c r="U64" i="16"/>
  <c r="S64" i="16"/>
  <c r="U64" i="14"/>
  <c r="S64" i="14"/>
  <c r="U60" i="16"/>
  <c r="S60" i="16"/>
  <c r="S65" i="15"/>
  <c r="K41" i="17"/>
  <c r="K46" i="17"/>
  <c r="K44" i="17"/>
  <c r="K65" i="10"/>
  <c r="K63" i="10"/>
  <c r="K61" i="10"/>
  <c r="K40" i="17"/>
  <c r="K40" i="12"/>
  <c r="K40" i="10"/>
  <c r="K63" i="12"/>
  <c r="K61" i="12"/>
  <c r="U61" i="19"/>
  <c r="S61" i="19"/>
  <c r="U64" i="19"/>
  <c r="S64" i="19"/>
  <c r="K66" i="19"/>
  <c r="S63" i="17"/>
  <c r="X60" i="19"/>
  <c r="W60" i="19" s="1"/>
  <c r="L60" i="19"/>
  <c r="P60" i="19" s="1"/>
  <c r="P60" i="20" s="1"/>
  <c r="X63" i="19"/>
  <c r="W63" i="19" s="1"/>
  <c r="L63" i="19"/>
  <c r="S65" i="17"/>
  <c r="K53" i="14"/>
  <c r="K54" i="16"/>
  <c r="S12" i="15"/>
  <c r="K56" i="14"/>
  <c r="U12" i="14"/>
  <c r="S12" i="14"/>
  <c r="K53" i="15"/>
  <c r="K45" i="15"/>
  <c r="K47" i="14"/>
  <c r="K53" i="16"/>
  <c r="K50" i="15"/>
  <c r="U65" i="14"/>
  <c r="U52" i="15"/>
  <c r="U42" i="16"/>
  <c r="U65" i="16"/>
  <c r="K43" i="15"/>
  <c r="K54" i="15"/>
  <c r="K46" i="15"/>
  <c r="K43" i="16"/>
  <c r="U57" i="16"/>
  <c r="K41" i="15"/>
  <c r="U65" i="13"/>
  <c r="K48" i="14"/>
  <c r="K51" i="15"/>
  <c r="K47" i="16"/>
  <c r="U65" i="15"/>
  <c r="U42" i="14"/>
  <c r="U42" i="15"/>
  <c r="U62" i="14"/>
  <c r="K49" i="15"/>
  <c r="K41" i="14"/>
  <c r="K46" i="14"/>
  <c r="K47" i="15"/>
  <c r="K55" i="15"/>
  <c r="K41" i="16"/>
  <c r="K46" i="16"/>
  <c r="K56" i="16"/>
  <c r="U58" i="14"/>
  <c r="K54" i="14"/>
  <c r="U62" i="16"/>
  <c r="K44" i="14"/>
  <c r="K45" i="14"/>
  <c r="K51" i="14"/>
  <c r="K56" i="15"/>
  <c r="K44" i="16"/>
  <c r="K45" i="16"/>
  <c r="K51" i="16"/>
  <c r="K48" i="16"/>
  <c r="U52" i="14"/>
  <c r="U57" i="14"/>
  <c r="U62" i="13"/>
  <c r="U57" i="15"/>
  <c r="U62" i="15"/>
  <c r="K48" i="15"/>
  <c r="K43" i="14"/>
  <c r="K49" i="14"/>
  <c r="K50" i="14"/>
  <c r="K55" i="14"/>
  <c r="K44" i="15"/>
  <c r="K49" i="16"/>
  <c r="K50" i="16"/>
  <c r="K55" i="16"/>
  <c r="U57" i="11"/>
  <c r="U52" i="13"/>
  <c r="U57" i="13"/>
  <c r="K57" i="10"/>
  <c r="K57" i="12"/>
  <c r="U58" i="13"/>
  <c r="U65" i="11"/>
  <c r="K52" i="10"/>
  <c r="K52" i="12"/>
  <c r="U62" i="11"/>
  <c r="U58" i="11"/>
  <c r="U42" i="11"/>
  <c r="U42" i="10"/>
  <c r="U42" i="12"/>
  <c r="U42" i="13"/>
  <c r="K46" i="12"/>
  <c r="K56" i="12"/>
  <c r="U12" i="12"/>
  <c r="S12" i="12"/>
  <c r="K45" i="10"/>
  <c r="K51" i="10"/>
  <c r="K46" i="11"/>
  <c r="K47" i="13"/>
  <c r="K41" i="10"/>
  <c r="K51" i="12"/>
  <c r="K50" i="10"/>
  <c r="K55" i="10"/>
  <c r="K51" i="11"/>
  <c r="K43" i="11"/>
  <c r="K56" i="13"/>
  <c r="K44" i="13"/>
  <c r="K54" i="12"/>
  <c r="K48" i="10"/>
  <c r="K55" i="12"/>
  <c r="K54" i="10"/>
  <c r="K50" i="11"/>
  <c r="K55" i="11"/>
  <c r="K47" i="11"/>
  <c r="K49" i="13"/>
  <c r="K41" i="13"/>
  <c r="K53" i="12"/>
  <c r="K56" i="10"/>
  <c r="U12" i="10"/>
  <c r="S12" i="10"/>
  <c r="U12" i="11"/>
  <c r="S12" i="11"/>
  <c r="K56" i="11"/>
  <c r="K44" i="11"/>
  <c r="K53" i="13"/>
  <c r="K45" i="13"/>
  <c r="K43" i="13"/>
  <c r="K48" i="13"/>
  <c r="K41" i="12"/>
  <c r="K44" i="10"/>
  <c r="K54" i="11"/>
  <c r="K41" i="11"/>
  <c r="K49" i="11"/>
  <c r="K46" i="13"/>
  <c r="K50" i="13"/>
  <c r="K47" i="12"/>
  <c r="K46" i="10"/>
  <c r="K48" i="11"/>
  <c r="K44" i="12"/>
  <c r="K45" i="12"/>
  <c r="K43" i="10"/>
  <c r="K49" i="10"/>
  <c r="K53" i="11"/>
  <c r="K55" i="13"/>
  <c r="K54" i="13"/>
  <c r="K48" i="12"/>
  <c r="K43" i="12"/>
  <c r="K49" i="12"/>
  <c r="K50" i="12"/>
  <c r="K47" i="10"/>
  <c r="K53" i="10"/>
  <c r="K45" i="11"/>
  <c r="U12" i="13"/>
  <c r="S12" i="13"/>
  <c r="K51" i="13"/>
  <c r="L43" i="18"/>
  <c r="M43" i="18" s="1"/>
  <c r="L34" i="16"/>
  <c r="P34" i="16" s="1"/>
  <c r="Y34" i="16"/>
  <c r="L12" i="16"/>
  <c r="P12" i="16" s="1"/>
  <c r="U12" i="16" s="1"/>
  <c r="S75" i="17" l="1"/>
  <c r="P29" i="18"/>
  <c r="M34" i="16"/>
  <c r="M73" i="16" s="1"/>
  <c r="N73" i="16" s="1"/>
  <c r="Y34" i="17"/>
  <c r="P15" i="18"/>
  <c r="P24" i="18"/>
  <c r="P58" i="18"/>
  <c r="P25" i="18"/>
  <c r="P27" i="18"/>
  <c r="P35" i="18"/>
  <c r="P52" i="18"/>
  <c r="P26" i="18"/>
  <c r="P37" i="18"/>
  <c r="P30" i="18"/>
  <c r="P33" i="18"/>
  <c r="P36" i="18"/>
  <c r="P21" i="18"/>
  <c r="P38" i="18"/>
  <c r="P23" i="18"/>
  <c r="P22" i="18"/>
  <c r="P19" i="18"/>
  <c r="P18" i="18"/>
  <c r="P20" i="18"/>
  <c r="P16" i="18"/>
  <c r="P17" i="18"/>
  <c r="L60" i="20"/>
  <c r="P63" i="19"/>
  <c r="P63" i="20" s="1"/>
  <c r="M63" i="19"/>
  <c r="M63" i="20" s="1"/>
  <c r="P43" i="18"/>
  <c r="M60" i="19"/>
  <c r="M60" i="20" s="1"/>
  <c r="U47" i="17"/>
  <c r="U53" i="17"/>
  <c r="S66" i="11"/>
  <c r="U66" i="11"/>
  <c r="U63" i="12"/>
  <c r="S63" i="12"/>
  <c r="U61" i="10"/>
  <c r="S61" i="10"/>
  <c r="U46" i="17"/>
  <c r="S66" i="16"/>
  <c r="U66" i="16"/>
  <c r="U40" i="11"/>
  <c r="U52" i="17"/>
  <c r="U64" i="12"/>
  <c r="S64" i="12"/>
  <c r="S66" i="17"/>
  <c r="U66" i="17"/>
  <c r="U55" i="17"/>
  <c r="S66" i="12"/>
  <c r="U66" i="12"/>
  <c r="U40" i="10"/>
  <c r="U63" i="10"/>
  <c r="S63" i="10"/>
  <c r="U41" i="17"/>
  <c r="U56" i="17"/>
  <c r="U40" i="14"/>
  <c r="S66" i="13"/>
  <c r="U66" i="13"/>
  <c r="U40" i="15"/>
  <c r="U64" i="10"/>
  <c r="S64" i="10"/>
  <c r="U50" i="17"/>
  <c r="U51" i="17"/>
  <c r="U40" i="12"/>
  <c r="S65" i="10"/>
  <c r="S65" i="12"/>
  <c r="U48" i="17"/>
  <c r="U40" i="16"/>
  <c r="U60" i="12"/>
  <c r="S60" i="12"/>
  <c r="U40" i="13"/>
  <c r="U59" i="10"/>
  <c r="S59" i="10"/>
  <c r="S66" i="10"/>
  <c r="U66" i="10"/>
  <c r="U49" i="17"/>
  <c r="S66" i="14"/>
  <c r="U66" i="14"/>
  <c r="U61" i="12"/>
  <c r="S61" i="12"/>
  <c r="U40" i="17"/>
  <c r="U44" i="17"/>
  <c r="S66" i="15"/>
  <c r="U66" i="15"/>
  <c r="U59" i="12"/>
  <c r="S59" i="12"/>
  <c r="U60" i="10"/>
  <c r="S60" i="10"/>
  <c r="U54" i="17"/>
  <c r="U45" i="17"/>
  <c r="S66" i="19"/>
  <c r="U66" i="19"/>
  <c r="U59" i="19"/>
  <c r="S59" i="19"/>
  <c r="U58" i="16"/>
  <c r="U55" i="16"/>
  <c r="U55" i="14"/>
  <c r="U48" i="15"/>
  <c r="U45" i="16"/>
  <c r="U45" i="14"/>
  <c r="U55" i="15"/>
  <c r="U41" i="14"/>
  <c r="U48" i="14"/>
  <c r="U43" i="16"/>
  <c r="U47" i="14"/>
  <c r="U56" i="14"/>
  <c r="U50" i="16"/>
  <c r="U50" i="14"/>
  <c r="U44" i="16"/>
  <c r="U44" i="14"/>
  <c r="U56" i="16"/>
  <c r="U47" i="15"/>
  <c r="U49" i="15"/>
  <c r="U46" i="15"/>
  <c r="U50" i="15"/>
  <c r="U45" i="15"/>
  <c r="U49" i="16"/>
  <c r="U49" i="14"/>
  <c r="U48" i="16"/>
  <c r="U56" i="15"/>
  <c r="U46" i="16"/>
  <c r="U62" i="12"/>
  <c r="U47" i="16"/>
  <c r="U41" i="15"/>
  <c r="U54" i="15"/>
  <c r="U65" i="12"/>
  <c r="U53" i="15"/>
  <c r="U54" i="16"/>
  <c r="U53" i="14"/>
  <c r="U44" i="15"/>
  <c r="U43" i="14"/>
  <c r="U51" i="16"/>
  <c r="U51" i="14"/>
  <c r="U54" i="14"/>
  <c r="U41" i="16"/>
  <c r="U46" i="14"/>
  <c r="U51" i="15"/>
  <c r="U43" i="15"/>
  <c r="U53" i="16"/>
  <c r="U65" i="10"/>
  <c r="U58" i="12"/>
  <c r="U58" i="10"/>
  <c r="U52" i="12"/>
  <c r="U52" i="10"/>
  <c r="U57" i="10"/>
  <c r="U62" i="10"/>
  <c r="U57" i="12"/>
  <c r="U49" i="10"/>
  <c r="U45" i="10"/>
  <c r="U47" i="10"/>
  <c r="U45" i="13"/>
  <c r="U50" i="12"/>
  <c r="U46" i="10"/>
  <c r="U49" i="11"/>
  <c r="U41" i="12"/>
  <c r="U53" i="13"/>
  <c r="U49" i="13"/>
  <c r="U54" i="10"/>
  <c r="U44" i="13"/>
  <c r="U55" i="10"/>
  <c r="U47" i="13"/>
  <c r="U41" i="13"/>
  <c r="U46" i="13"/>
  <c r="U51" i="11"/>
  <c r="U45" i="11"/>
  <c r="U55" i="13"/>
  <c r="U47" i="12"/>
  <c r="U41" i="11"/>
  <c r="U48" i="13"/>
  <c r="U56" i="10"/>
  <c r="U47" i="11"/>
  <c r="U55" i="12"/>
  <c r="U56" i="13"/>
  <c r="U50" i="10"/>
  <c r="U46" i="11"/>
  <c r="U56" i="12"/>
  <c r="U51" i="13"/>
  <c r="U44" i="10"/>
  <c r="U54" i="12"/>
  <c r="U43" i="10"/>
  <c r="U49" i="12"/>
  <c r="U45" i="12"/>
  <c r="U44" i="11"/>
  <c r="U48" i="11"/>
  <c r="U50" i="11"/>
  <c r="U54" i="13"/>
  <c r="U53" i="10"/>
  <c r="U43" i="12"/>
  <c r="U44" i="12"/>
  <c r="U50" i="13"/>
  <c r="U54" i="11"/>
  <c r="U43" i="13"/>
  <c r="U56" i="11"/>
  <c r="U53" i="12"/>
  <c r="U55" i="11"/>
  <c r="U48" i="10"/>
  <c r="U43" i="11"/>
  <c r="U51" i="12"/>
  <c r="U51" i="10"/>
  <c r="U46" i="12"/>
  <c r="U48" i="12"/>
  <c r="U41" i="10"/>
  <c r="U53" i="11"/>
  <c r="Y12" i="16"/>
  <c r="M12" i="16" s="1"/>
  <c r="M80" i="16" s="1"/>
  <c r="N80" i="16" s="1"/>
  <c r="L34" i="17"/>
  <c r="L34" i="18" l="1"/>
  <c r="Y34" i="18" s="1"/>
  <c r="P34" i="17"/>
  <c r="M34" i="17"/>
  <c r="S12" i="16"/>
  <c r="U60" i="19"/>
  <c r="S60" i="19"/>
  <c r="U63" i="19"/>
  <c r="S63" i="19"/>
  <c r="M58" i="18"/>
  <c r="Y34" i="19"/>
  <c r="L12" i="17"/>
  <c r="P12" i="17" s="1"/>
  <c r="U12" i="17" s="1"/>
  <c r="M34" i="18" l="1"/>
  <c r="M73" i="17"/>
  <c r="N73" i="17" s="1"/>
  <c r="P34" i="18"/>
  <c r="U58" i="17"/>
  <c r="L12" i="18"/>
  <c r="Y12" i="18" s="1"/>
  <c r="Y12" i="19" s="1"/>
  <c r="Y12" i="17"/>
  <c r="M12" i="17" s="1"/>
  <c r="M80" i="17" s="1"/>
  <c r="N80" i="17" s="1"/>
  <c r="S12" i="17" l="1"/>
  <c r="K5" i="6"/>
  <c r="Q5" i="6"/>
  <c r="S7" i="6" s="1"/>
  <c r="I55" i="6" l="1"/>
  <c r="J55" i="6" s="1"/>
  <c r="S55" i="6" s="1"/>
  <c r="I63" i="6"/>
  <c r="J63" i="6" s="1"/>
  <c r="I28" i="6"/>
  <c r="I36" i="6"/>
  <c r="J36" i="6" s="1"/>
  <c r="S36" i="6" s="1"/>
  <c r="I56" i="6"/>
  <c r="J56" i="6" s="1"/>
  <c r="S56" i="6" s="1"/>
  <c r="I64" i="6"/>
  <c r="J64" i="6" s="1"/>
  <c r="I29" i="6"/>
  <c r="I37" i="6"/>
  <c r="J37" i="6" s="1"/>
  <c r="S37" i="6" s="1"/>
  <c r="I57" i="6"/>
  <c r="J57" i="6" s="1"/>
  <c r="S57" i="6" s="1"/>
  <c r="I65" i="6"/>
  <c r="J65" i="6" s="1"/>
  <c r="S65" i="6" s="1"/>
  <c r="I30" i="6"/>
  <c r="J30" i="6" s="1"/>
  <c r="S30" i="6" s="1"/>
  <c r="I58" i="6"/>
  <c r="J58" i="6" s="1"/>
  <c r="S58" i="6" s="1"/>
  <c r="I31" i="6"/>
  <c r="J31" i="6" s="1"/>
  <c r="S31" i="6" s="1"/>
  <c r="I59" i="6"/>
  <c r="J59" i="6" s="1"/>
  <c r="I32" i="6"/>
  <c r="J32" i="6" s="1"/>
  <c r="S32" i="6" s="1"/>
  <c r="I60" i="6"/>
  <c r="J60" i="6" s="1"/>
  <c r="I25" i="6"/>
  <c r="J25" i="6" s="1"/>
  <c r="S25" i="6" s="1"/>
  <c r="I33" i="6"/>
  <c r="J33" i="6" s="1"/>
  <c r="S33" i="6" s="1"/>
  <c r="I53" i="6"/>
  <c r="J53" i="6" s="1"/>
  <c r="S53" i="6" s="1"/>
  <c r="I61" i="6"/>
  <c r="J61" i="6" s="1"/>
  <c r="I26" i="6"/>
  <c r="J26" i="6" s="1"/>
  <c r="S26" i="6" s="1"/>
  <c r="I34" i="6"/>
  <c r="J34" i="6" s="1"/>
  <c r="S34" i="6" s="1"/>
  <c r="I54" i="6"/>
  <c r="J54" i="6" s="1"/>
  <c r="S54" i="6" s="1"/>
  <c r="I62" i="6"/>
  <c r="J62" i="6" s="1"/>
  <c r="S62" i="6" s="1"/>
  <c r="I35" i="6"/>
  <c r="J35" i="6" s="1"/>
  <c r="S35" i="6" s="1"/>
  <c r="I27" i="6"/>
  <c r="J27" i="6" s="1"/>
  <c r="S27" i="6" s="1"/>
  <c r="S8" i="6"/>
  <c r="R80" i="6"/>
  <c r="J8" i="6"/>
  <c r="J7" i="6"/>
  <c r="Q1" i="6"/>
  <c r="U59" i="6" l="1"/>
  <c r="U59" i="18"/>
  <c r="S59" i="6"/>
  <c r="S59" i="18" s="1"/>
  <c r="U63" i="18"/>
  <c r="U60" i="18"/>
  <c r="U60" i="6"/>
  <c r="S60" i="6"/>
  <c r="U60" i="20"/>
  <c r="I19" i="6"/>
  <c r="J19" i="6" s="1"/>
  <c r="S19" i="6" s="1"/>
  <c r="I41" i="6"/>
  <c r="J41" i="6" s="1"/>
  <c r="I50" i="6"/>
  <c r="J50" i="6" s="1"/>
  <c r="S50" i="6" s="1"/>
  <c r="I20" i="6"/>
  <c r="J20" i="6" s="1"/>
  <c r="S20" i="6" s="1"/>
  <c r="I43" i="6"/>
  <c r="J43" i="6" s="1"/>
  <c r="S43" i="6" s="1"/>
  <c r="I51" i="6"/>
  <c r="J51" i="6" s="1"/>
  <c r="S51" i="6" s="1"/>
  <c r="I12" i="6"/>
  <c r="I21" i="6"/>
  <c r="J21" i="6" s="1"/>
  <c r="S21" i="6" s="1"/>
  <c r="I44" i="6"/>
  <c r="J44" i="6" s="1"/>
  <c r="S44" i="6" s="1"/>
  <c r="I52" i="6"/>
  <c r="J52" i="6" s="1"/>
  <c r="S52" i="6" s="1"/>
  <c r="I13" i="6"/>
  <c r="J13" i="6" s="1"/>
  <c r="S13" i="6" s="1"/>
  <c r="I22" i="6"/>
  <c r="J22" i="6" s="1"/>
  <c r="S22" i="6" s="1"/>
  <c r="I45" i="6"/>
  <c r="J45" i="6" s="1"/>
  <c r="S45" i="6" s="1"/>
  <c r="I66" i="6"/>
  <c r="J66" i="6" s="1"/>
  <c r="I15" i="6"/>
  <c r="J15" i="6" s="1"/>
  <c r="S15" i="6" s="1"/>
  <c r="I23" i="6"/>
  <c r="J23" i="6" s="1"/>
  <c r="S23" i="6" s="1"/>
  <c r="I46" i="6"/>
  <c r="J46" i="6" s="1"/>
  <c r="S46" i="6" s="1"/>
  <c r="I16" i="6"/>
  <c r="J16" i="6" s="1"/>
  <c r="S16" i="6" s="1"/>
  <c r="I24" i="6"/>
  <c r="J24" i="6" s="1"/>
  <c r="S24" i="6" s="1"/>
  <c r="I47" i="6"/>
  <c r="J47" i="6" s="1"/>
  <c r="S47" i="6" s="1"/>
  <c r="I17" i="6"/>
  <c r="J17" i="6" s="1"/>
  <c r="S17" i="6" s="1"/>
  <c r="I38" i="6"/>
  <c r="J38" i="6" s="1"/>
  <c r="S38" i="6" s="1"/>
  <c r="I48" i="6"/>
  <c r="J48" i="6" s="1"/>
  <c r="S48" i="6" s="1"/>
  <c r="I49" i="6"/>
  <c r="J49" i="6" s="1"/>
  <c r="S49" i="6" s="1"/>
  <c r="I18" i="6"/>
  <c r="J18" i="6" s="1"/>
  <c r="S18" i="6" s="1"/>
  <c r="I40" i="6"/>
  <c r="J40" i="6" s="1"/>
  <c r="S63" i="6"/>
  <c r="U63" i="6"/>
  <c r="S64" i="6"/>
  <c r="U64" i="6"/>
  <c r="U61" i="18"/>
  <c r="U61" i="6"/>
  <c r="U66" i="18"/>
  <c r="S61" i="6"/>
  <c r="U64" i="18"/>
  <c r="U66" i="20"/>
  <c r="U64" i="20"/>
  <c r="U61" i="20"/>
  <c r="J12" i="6"/>
  <c r="P12" i="6" s="1"/>
  <c r="S6" i="6"/>
  <c r="S61" i="18" l="1"/>
  <c r="S64" i="18"/>
  <c r="S66" i="18"/>
  <c r="S66" i="20"/>
  <c r="S64" i="20"/>
  <c r="S61" i="20"/>
  <c r="U17" i="6"/>
  <c r="S66" i="6"/>
  <c r="U66" i="6"/>
  <c r="S60" i="18"/>
  <c r="S63" i="18"/>
  <c r="S65" i="18"/>
  <c r="S60" i="20"/>
  <c r="U12" i="6"/>
  <c r="S12" i="6"/>
  <c r="I14" i="6"/>
  <c r="J14" i="6" s="1"/>
  <c r="S14" i="6" s="1"/>
  <c r="I42" i="6"/>
  <c r="J42" i="6" s="1"/>
  <c r="S42" i="6" s="1"/>
  <c r="U13" i="6"/>
  <c r="U18" i="6"/>
  <c r="U15" i="6"/>
  <c r="U20" i="6"/>
  <c r="U16" i="6"/>
  <c r="U19" i="6"/>
  <c r="U14" i="6" l="1"/>
  <c r="Y30" i="19"/>
  <c r="X38" i="19"/>
  <c r="W38" i="19" s="1"/>
  <c r="Y18" i="19"/>
  <c r="Y29" i="19"/>
  <c r="Y24" i="19"/>
  <c r="Y15" i="19"/>
  <c r="Y40" i="19"/>
  <c r="Y13" i="19"/>
  <c r="X13" i="19" s="1"/>
  <c r="W13" i="19" s="1"/>
  <c r="Y20" i="19"/>
  <c r="Y32" i="19"/>
  <c r="Y26" i="19"/>
  <c r="Y27" i="19"/>
  <c r="Y17" i="19"/>
  <c r="X34" i="19"/>
  <c r="W34" i="19" s="1"/>
  <c r="Y31" i="19"/>
  <c r="Y19" i="19"/>
  <c r="Y21" i="19"/>
  <c r="Y25" i="19"/>
  <c r="Y22" i="19"/>
  <c r="Y23" i="19"/>
  <c r="Y16" i="19"/>
  <c r="Y33" i="19"/>
  <c r="X37" i="19"/>
  <c r="W37" i="19" s="1"/>
  <c r="Y28" i="19"/>
  <c r="Y14" i="19"/>
  <c r="X44" i="19" l="1"/>
  <c r="W44" i="19" s="1"/>
  <c r="X55" i="19"/>
  <c r="W55" i="19" s="1"/>
  <c r="X46" i="19"/>
  <c r="W46" i="19" s="1"/>
  <c r="X42" i="19"/>
  <c r="W42" i="19" s="1"/>
  <c r="X47" i="19"/>
  <c r="W47" i="19" s="1"/>
  <c r="X56" i="19"/>
  <c r="W56" i="19" s="1"/>
  <c r="X52" i="19"/>
  <c r="W52" i="19" s="1"/>
  <c r="X43" i="19"/>
  <c r="W43" i="19" s="1"/>
  <c r="X53" i="19"/>
  <c r="W53" i="19" s="1"/>
  <c r="X51" i="19"/>
  <c r="W51" i="19" s="1"/>
  <c r="X48" i="19"/>
  <c r="W48" i="19" s="1"/>
  <c r="X50" i="19"/>
  <c r="W50" i="19" s="1"/>
  <c r="X41" i="19"/>
  <c r="W41" i="19" s="1"/>
  <c r="X18" i="19"/>
  <c r="W18" i="19" s="1"/>
  <c r="X25" i="19"/>
  <c r="W25" i="19" s="1"/>
  <c r="X23" i="19"/>
  <c r="W23" i="19" s="1"/>
  <c r="X19" i="19"/>
  <c r="W19" i="19" s="1"/>
  <c r="X14" i="19"/>
  <c r="W14" i="19" s="1"/>
  <c r="X31" i="19"/>
  <c r="W31" i="19" s="1"/>
  <c r="X16" i="19"/>
  <c r="W16" i="19" s="1"/>
  <c r="X27" i="19"/>
  <c r="W27" i="19" s="1"/>
  <c r="X28" i="19"/>
  <c r="W28" i="19" s="1"/>
  <c r="X24" i="19"/>
  <c r="W24" i="19" s="1"/>
  <c r="X22" i="19"/>
  <c r="W22" i="19" s="1"/>
  <c r="X17" i="19"/>
  <c r="W17" i="19" s="1"/>
  <c r="M26" i="19"/>
  <c r="M26" i="20" s="1"/>
  <c r="X29" i="19"/>
  <c r="W29" i="19" s="1"/>
  <c r="X58" i="19"/>
  <c r="W58" i="19" s="1"/>
  <c r="L58" i="19"/>
  <c r="X62" i="19"/>
  <c r="W62" i="19" s="1"/>
  <c r="L62" i="19"/>
  <c r="L65" i="19"/>
  <c r="M65" i="19" s="1"/>
  <c r="M65" i="20" s="1"/>
  <c r="X65" i="19"/>
  <c r="W65" i="19" s="1"/>
  <c r="L45" i="19"/>
  <c r="X45" i="19"/>
  <c r="W45" i="19" s="1"/>
  <c r="L35" i="19"/>
  <c r="X35" i="19"/>
  <c r="W35" i="19" s="1"/>
  <c r="L26" i="19"/>
  <c r="X26" i="19"/>
  <c r="W26" i="19" s="1"/>
  <c r="L36" i="19"/>
  <c r="X36" i="19"/>
  <c r="W36" i="19" s="1"/>
  <c r="L30" i="19"/>
  <c r="X30" i="19"/>
  <c r="W30" i="19" s="1"/>
  <c r="L21" i="19"/>
  <c r="X21" i="19"/>
  <c r="W21" i="19" s="1"/>
  <c r="L32" i="19"/>
  <c r="X32" i="19"/>
  <c r="W32" i="19" s="1"/>
  <c r="L33" i="19"/>
  <c r="M33" i="19" s="1"/>
  <c r="M33" i="20" s="1"/>
  <c r="X33" i="19"/>
  <c r="W33" i="19" s="1"/>
  <c r="L57" i="19"/>
  <c r="X57" i="19"/>
  <c r="W57" i="19" s="1"/>
  <c r="L20" i="19"/>
  <c r="M20" i="19" s="1"/>
  <c r="X20" i="19"/>
  <c r="W20" i="19" s="1"/>
  <c r="L15" i="19"/>
  <c r="X15" i="19"/>
  <c r="W15" i="19" s="1"/>
  <c r="L54" i="19"/>
  <c r="M54" i="19" s="1"/>
  <c r="M54" i="20" s="1"/>
  <c r="X54" i="19"/>
  <c r="W54" i="19" s="1"/>
  <c r="L49" i="19"/>
  <c r="X49" i="19"/>
  <c r="W49" i="19" s="1"/>
  <c r="L40" i="19"/>
  <c r="X40" i="19"/>
  <c r="W40" i="19" s="1"/>
  <c r="L48" i="19"/>
  <c r="L34" i="19"/>
  <c r="L42" i="19"/>
  <c r="L24" i="19"/>
  <c r="L41" i="19"/>
  <c r="L47" i="19"/>
  <c r="L19" i="19"/>
  <c r="L22" i="19"/>
  <c r="L17" i="19"/>
  <c r="L53" i="19"/>
  <c r="M53" i="19" s="1"/>
  <c r="M53" i="20" s="1"/>
  <c r="L13" i="19"/>
  <c r="L38" i="19"/>
  <c r="L28" i="19"/>
  <c r="L37" i="19"/>
  <c r="L25" i="19"/>
  <c r="L31" i="19"/>
  <c r="L16" i="19"/>
  <c r="L44" i="19"/>
  <c r="L27" i="19"/>
  <c r="L29" i="19"/>
  <c r="L55" i="19"/>
  <c r="L52" i="19"/>
  <c r="L50" i="19"/>
  <c r="L14" i="19"/>
  <c r="L23" i="19"/>
  <c r="L43" i="19"/>
  <c r="L46" i="19"/>
  <c r="L18" i="19"/>
  <c r="L56" i="19"/>
  <c r="L51" i="19"/>
  <c r="L58" i="20" l="1"/>
  <c r="P58" i="19"/>
  <c r="P58" i="20" s="1"/>
  <c r="M57" i="19"/>
  <c r="M57" i="20" s="1"/>
  <c r="M42" i="19"/>
  <c r="M42" i="20" s="1"/>
  <c r="M49" i="19"/>
  <c r="M49" i="20" s="1"/>
  <c r="M50" i="19"/>
  <c r="M50" i="20" s="1"/>
  <c r="M56" i="19"/>
  <c r="M56" i="20" s="1"/>
  <c r="M46" i="19"/>
  <c r="M46" i="20" s="1"/>
  <c r="M43" i="19"/>
  <c r="M43" i="20" s="1"/>
  <c r="M48" i="19"/>
  <c r="M48" i="20" s="1"/>
  <c r="M58" i="19"/>
  <c r="M58" i="20" s="1"/>
  <c r="M55" i="19"/>
  <c r="M55" i="20" s="1"/>
  <c r="L63" i="20"/>
  <c r="P65" i="19"/>
  <c r="P65" i="20" s="1"/>
  <c r="M52" i="19"/>
  <c r="M52" i="20" s="1"/>
  <c r="M47" i="19"/>
  <c r="M47" i="20" s="1"/>
  <c r="L59" i="20"/>
  <c r="P62" i="19"/>
  <c r="P62" i="20" s="1"/>
  <c r="M51" i="19"/>
  <c r="M51" i="20" s="1"/>
  <c r="M44" i="19"/>
  <c r="M44" i="20" s="1"/>
  <c r="M62" i="19"/>
  <c r="M62" i="20" s="1"/>
  <c r="M45" i="19"/>
  <c r="M45" i="20" s="1"/>
  <c r="M41" i="19"/>
  <c r="M41" i="20" s="1"/>
  <c r="M40" i="19"/>
  <c r="M40" i="20" s="1"/>
  <c r="M78" i="19"/>
  <c r="N78" i="19" s="1"/>
  <c r="Q78" i="19" s="1"/>
  <c r="M20" i="20"/>
  <c r="L30" i="20"/>
  <c r="M31" i="19"/>
  <c r="M31" i="20" s="1"/>
  <c r="M28" i="19"/>
  <c r="M28" i="20" s="1"/>
  <c r="L33" i="20"/>
  <c r="L36" i="20"/>
  <c r="Y36" i="20" s="1"/>
  <c r="M36" i="19"/>
  <c r="M17" i="19"/>
  <c r="M17" i="20" s="1"/>
  <c r="M14" i="19"/>
  <c r="M30" i="19"/>
  <c r="M30" i="20" s="1"/>
  <c r="M38" i="19"/>
  <c r="M34" i="19"/>
  <c r="M27" i="19"/>
  <c r="M27" i="20" s="1"/>
  <c r="M25" i="19"/>
  <c r="M25" i="20" s="1"/>
  <c r="L32" i="20"/>
  <c r="L26" i="20"/>
  <c r="M22" i="19"/>
  <c r="M22" i="20" s="1"/>
  <c r="M16" i="19"/>
  <c r="M19" i="19"/>
  <c r="M19" i="20" s="1"/>
  <c r="M18" i="19"/>
  <c r="M18" i="20" s="1"/>
  <c r="L20" i="20"/>
  <c r="Y20" i="20" s="1"/>
  <c r="L21" i="20"/>
  <c r="Y21" i="20" s="1"/>
  <c r="L35" i="20"/>
  <c r="Y35" i="20" s="1"/>
  <c r="M35" i="19"/>
  <c r="M21" i="19"/>
  <c r="M37" i="19"/>
  <c r="M29" i="19"/>
  <c r="M29" i="20" s="1"/>
  <c r="M24" i="19"/>
  <c r="M24" i="20" s="1"/>
  <c r="M15" i="19"/>
  <c r="M23" i="19"/>
  <c r="M23" i="20" s="1"/>
  <c r="M32" i="19"/>
  <c r="M32" i="20" s="1"/>
  <c r="U63" i="20"/>
  <c r="L65" i="20"/>
  <c r="U59" i="20"/>
  <c r="L62" i="20"/>
  <c r="L54" i="20"/>
  <c r="L40" i="20"/>
  <c r="Y40" i="20" s="1"/>
  <c r="L49" i="20"/>
  <c r="L57" i="20"/>
  <c r="L45" i="20"/>
  <c r="L56" i="20"/>
  <c r="L46" i="20"/>
  <c r="L43" i="20"/>
  <c r="L37" i="20"/>
  <c r="L53" i="20"/>
  <c r="L17" i="20"/>
  <c r="Y33" i="20"/>
  <c r="L19" i="20"/>
  <c r="L24" i="20"/>
  <c r="L27" i="20"/>
  <c r="L15" i="20"/>
  <c r="L13" i="20"/>
  <c r="L47" i="20"/>
  <c r="L41" i="20"/>
  <c r="L18" i="20"/>
  <c r="L50" i="20"/>
  <c r="L52" i="20"/>
  <c r="L55" i="20"/>
  <c r="L44" i="20"/>
  <c r="L16" i="20"/>
  <c r="L31" i="20"/>
  <c r="Y26" i="20"/>
  <c r="L48" i="20"/>
  <c r="L23" i="20"/>
  <c r="L14" i="20"/>
  <c r="L29" i="20"/>
  <c r="L25" i="20"/>
  <c r="Y32" i="20"/>
  <c r="L51" i="20"/>
  <c r="Y30" i="20"/>
  <c r="L28" i="20"/>
  <c r="L38" i="20"/>
  <c r="L22" i="20"/>
  <c r="L42" i="20"/>
  <c r="L34" i="20"/>
  <c r="M82" i="19" l="1"/>
  <c r="N82" i="19" s="1"/>
  <c r="M38" i="20"/>
  <c r="M15" i="20"/>
  <c r="M72" i="19"/>
  <c r="N72" i="19" s="1"/>
  <c r="M37" i="20"/>
  <c r="M76" i="19"/>
  <c r="N76" i="19" s="1"/>
  <c r="Q76" i="19" s="1"/>
  <c r="M14" i="20"/>
  <c r="M79" i="19"/>
  <c r="N79" i="19" s="1"/>
  <c r="M21" i="20"/>
  <c r="M74" i="19"/>
  <c r="N74" i="19" s="1"/>
  <c r="M35" i="20"/>
  <c r="M75" i="19"/>
  <c r="M36" i="20"/>
  <c r="M81" i="19"/>
  <c r="N81" i="19" s="1"/>
  <c r="M16" i="20"/>
  <c r="M73" i="19"/>
  <c r="N73" i="19" s="1"/>
  <c r="Q73" i="19" s="1"/>
  <c r="M34" i="20"/>
  <c r="S65" i="19"/>
  <c r="Y29" i="20"/>
  <c r="Y31" i="20"/>
  <c r="Y17" i="20"/>
  <c r="Y37" i="20"/>
  <c r="Y28" i="20"/>
  <c r="Y38" i="20"/>
  <c r="Y25" i="20"/>
  <c r="Y16" i="20"/>
  <c r="Y13" i="20"/>
  <c r="Y22" i="20"/>
  <c r="Y23" i="20"/>
  <c r="Y27" i="20"/>
  <c r="Y18" i="20"/>
  <c r="Y15" i="20"/>
  <c r="Y24" i="20"/>
  <c r="Y34" i="20"/>
  <c r="Y14" i="20"/>
  <c r="Y19" i="20"/>
  <c r="Q79" i="19" l="1"/>
  <c r="N79" i="20"/>
  <c r="Q81" i="19"/>
  <c r="N81" i="20"/>
  <c r="Q82" i="19"/>
  <c r="N82" i="20"/>
  <c r="Q72" i="19"/>
  <c r="N75" i="19"/>
  <c r="U75" i="19"/>
  <c r="Q74" i="19"/>
  <c r="S65" i="20"/>
  <c r="S63" i="20"/>
  <c r="S84" i="1"/>
  <c r="S80" i="1"/>
  <c r="Q75" i="19" l="1"/>
  <c r="O75" i="19"/>
  <c r="R80" i="1"/>
  <c r="R84" i="1"/>
  <c r="R73" i="1"/>
  <c r="T84" i="1"/>
  <c r="P75" i="19" l="1"/>
  <c r="U80" i="1"/>
  <c r="T80" i="1"/>
  <c r="U84" i="1"/>
  <c r="L69" i="1"/>
  <c r="K69" i="1"/>
  <c r="L68" i="1"/>
  <c r="K68" i="1"/>
  <c r="S74" i="1"/>
  <c r="S75" i="1"/>
  <c r="S73" i="1"/>
  <c r="S86" i="1"/>
  <c r="S85" i="1"/>
  <c r="S79" i="1"/>
  <c r="S82" i="1"/>
  <c r="S81" i="1"/>
  <c r="S77" i="1"/>
  <c r="T77" i="1"/>
  <c r="S78" i="1"/>
  <c r="T78" i="1"/>
  <c r="S75" i="19" l="1"/>
  <c r="R81" i="1"/>
  <c r="R85" i="1"/>
  <c r="R86" i="1"/>
  <c r="R75" i="1"/>
  <c r="S76" i="1"/>
  <c r="S83" i="1"/>
  <c r="R82" i="1"/>
  <c r="R79" i="1"/>
  <c r="R76" i="1"/>
  <c r="R83" i="1"/>
  <c r="R74" i="1"/>
  <c r="U35" i="6"/>
  <c r="U33" i="6"/>
  <c r="U68" i="1"/>
  <c r="T85" i="1"/>
  <c r="T74" i="1"/>
  <c r="T81" i="1"/>
  <c r="T86" i="1"/>
  <c r="U77" i="1"/>
  <c r="T82" i="1"/>
  <c r="T79" i="1"/>
  <c r="U85" i="1"/>
  <c r="U78" i="1"/>
  <c r="T73" i="1"/>
  <c r="T75" i="1"/>
  <c r="T76" i="1" l="1"/>
  <c r="T83" i="1"/>
  <c r="U32" i="6"/>
  <c r="U33" i="12"/>
  <c r="U33" i="14"/>
  <c r="J33" i="19"/>
  <c r="U35" i="16"/>
  <c r="U35" i="15"/>
  <c r="U25" i="6"/>
  <c r="U33" i="10"/>
  <c r="U33" i="11"/>
  <c r="U33" i="17"/>
  <c r="U35" i="10"/>
  <c r="U35" i="11"/>
  <c r="U35" i="17"/>
  <c r="U31" i="6"/>
  <c r="U33" i="15"/>
  <c r="U33" i="13"/>
  <c r="U35" i="12"/>
  <c r="U35" i="13"/>
  <c r="U27" i="6"/>
  <c r="U33" i="16"/>
  <c r="U35" i="14"/>
  <c r="J35" i="19"/>
  <c r="P35" i="19" s="1"/>
  <c r="P35" i="20" s="1"/>
  <c r="U36" i="6"/>
  <c r="U75" i="1"/>
  <c r="U86" i="1"/>
  <c r="U73" i="1"/>
  <c r="U79" i="1"/>
  <c r="U81" i="1"/>
  <c r="U74" i="1"/>
  <c r="U82" i="1"/>
  <c r="P33" i="19" l="1"/>
  <c r="P33" i="20" s="1"/>
  <c r="U33" i="20" s="1"/>
  <c r="U74" i="14"/>
  <c r="U74" i="10"/>
  <c r="U74" i="15"/>
  <c r="U74" i="11"/>
  <c r="U74" i="13"/>
  <c r="U74" i="16"/>
  <c r="U74" i="17"/>
  <c r="U74" i="19"/>
  <c r="U74" i="12"/>
  <c r="U83" i="1"/>
  <c r="U76" i="1"/>
  <c r="K35" i="19"/>
  <c r="U35" i="19"/>
  <c r="S33" i="16"/>
  <c r="J27" i="19"/>
  <c r="U36" i="13"/>
  <c r="U36" i="15"/>
  <c r="J36" i="19"/>
  <c r="U31" i="13"/>
  <c r="U31" i="17"/>
  <c r="J31" i="19"/>
  <c r="U25" i="10"/>
  <c r="U25" i="17"/>
  <c r="S35" i="15"/>
  <c r="S33" i="14"/>
  <c r="U32" i="14"/>
  <c r="U32" i="13"/>
  <c r="U32" i="16"/>
  <c r="U27" i="16"/>
  <c r="U27" i="15"/>
  <c r="U36" i="14"/>
  <c r="U36" i="17"/>
  <c r="S35" i="13"/>
  <c r="S33" i="13"/>
  <c r="U31" i="12"/>
  <c r="U31" i="15"/>
  <c r="S35" i="11"/>
  <c r="S33" i="17"/>
  <c r="S33" i="10"/>
  <c r="U25" i="13"/>
  <c r="U25" i="14"/>
  <c r="J25" i="19"/>
  <c r="P25" i="19" s="1"/>
  <c r="P25" i="20" s="1"/>
  <c r="U32" i="15"/>
  <c r="U32" i="17"/>
  <c r="J32" i="19"/>
  <c r="S35" i="14"/>
  <c r="U27" i="17"/>
  <c r="U36" i="11"/>
  <c r="U36" i="10"/>
  <c r="U36" i="16"/>
  <c r="U31" i="11"/>
  <c r="U31" i="14"/>
  <c r="U25" i="12"/>
  <c r="S35" i="16"/>
  <c r="S33" i="19"/>
  <c r="S33" i="12"/>
  <c r="U32" i="11"/>
  <c r="U32" i="10"/>
  <c r="J12" i="19"/>
  <c r="M74" i="20"/>
  <c r="U27" i="13"/>
  <c r="U27" i="14"/>
  <c r="U36" i="12"/>
  <c r="S35" i="12"/>
  <c r="S33" i="15"/>
  <c r="K33" i="19"/>
  <c r="U31" i="10"/>
  <c r="U31" i="16"/>
  <c r="S35" i="17"/>
  <c r="S35" i="10"/>
  <c r="S33" i="11"/>
  <c r="U25" i="15"/>
  <c r="U32" i="12"/>
  <c r="U33" i="18"/>
  <c r="U28" i="6"/>
  <c r="U35" i="18"/>
  <c r="R77" i="1"/>
  <c r="R78" i="1"/>
  <c r="P32" i="19" l="1"/>
  <c r="P32" i="20" s="1"/>
  <c r="P36" i="19"/>
  <c r="P36" i="20" s="1"/>
  <c r="P31" i="19"/>
  <c r="P31" i="20" s="1"/>
  <c r="P27" i="19"/>
  <c r="P27" i="20" s="1"/>
  <c r="U33" i="19"/>
  <c r="M74" i="18"/>
  <c r="U74" i="18" s="1"/>
  <c r="O74" i="11"/>
  <c r="P74" i="11" s="1"/>
  <c r="Q74" i="11"/>
  <c r="O74" i="17"/>
  <c r="Q74" i="17"/>
  <c r="O74" i="15"/>
  <c r="P74" i="15" s="1"/>
  <c r="Q74" i="15"/>
  <c r="O74" i="16"/>
  <c r="P74" i="16" s="1"/>
  <c r="Q74" i="16"/>
  <c r="O74" i="19"/>
  <c r="Q74" i="10"/>
  <c r="O74" i="10"/>
  <c r="O74" i="12"/>
  <c r="P74" i="12" s="1"/>
  <c r="Q74" i="12"/>
  <c r="O74" i="13"/>
  <c r="P74" i="13" s="1"/>
  <c r="Q74" i="13"/>
  <c r="Q74" i="14"/>
  <c r="O74" i="14"/>
  <c r="P74" i="14" s="1"/>
  <c r="U40" i="18"/>
  <c r="U40" i="6"/>
  <c r="U41" i="18"/>
  <c r="U41" i="6"/>
  <c r="U43" i="18"/>
  <c r="U43" i="6"/>
  <c r="U42" i="18"/>
  <c r="U42" i="6"/>
  <c r="S33" i="18"/>
  <c r="U36" i="18"/>
  <c r="U29" i="6"/>
  <c r="S32" i="12"/>
  <c r="S25" i="15"/>
  <c r="S31" i="16"/>
  <c r="U15" i="15"/>
  <c r="U15" i="14"/>
  <c r="U15" i="16"/>
  <c r="U14" i="12"/>
  <c r="U14" i="17"/>
  <c r="S32" i="10"/>
  <c r="S36" i="16"/>
  <c r="S36" i="11"/>
  <c r="U27" i="12"/>
  <c r="K32" i="19"/>
  <c r="S36" i="17"/>
  <c r="S27" i="15"/>
  <c r="S25" i="17"/>
  <c r="U36" i="20"/>
  <c r="S36" i="19"/>
  <c r="S36" i="13"/>
  <c r="U27" i="10"/>
  <c r="U13" i="10"/>
  <c r="U13" i="13"/>
  <c r="J13" i="19"/>
  <c r="P13" i="19" s="1"/>
  <c r="U13" i="19" s="1"/>
  <c r="M13" i="19"/>
  <c r="M77" i="19" s="1"/>
  <c r="N77" i="19" s="1"/>
  <c r="Q77" i="19" s="1"/>
  <c r="U28" i="15"/>
  <c r="U21" i="6"/>
  <c r="S27" i="13"/>
  <c r="J15" i="19"/>
  <c r="U15" i="17"/>
  <c r="U14" i="16"/>
  <c r="U25" i="11"/>
  <c r="J43" i="19"/>
  <c r="S32" i="17"/>
  <c r="K25" i="19"/>
  <c r="U25" i="19"/>
  <c r="S25" i="13"/>
  <c r="S31" i="15"/>
  <c r="S32" i="16"/>
  <c r="S32" i="14"/>
  <c r="S31" i="17"/>
  <c r="U13" i="14"/>
  <c r="U13" i="17"/>
  <c r="U38" i="6"/>
  <c r="U30" i="6"/>
  <c r="U26" i="6"/>
  <c r="U24" i="6"/>
  <c r="U22" i="6"/>
  <c r="U37" i="6"/>
  <c r="U25" i="16"/>
  <c r="S31" i="10"/>
  <c r="U32" i="18"/>
  <c r="K36" i="19"/>
  <c r="U15" i="10"/>
  <c r="U14" i="13"/>
  <c r="U14" i="10"/>
  <c r="J14" i="19"/>
  <c r="S32" i="11"/>
  <c r="S33" i="20"/>
  <c r="S31" i="14"/>
  <c r="S31" i="11"/>
  <c r="S36" i="10"/>
  <c r="S27" i="17"/>
  <c r="U27" i="11"/>
  <c r="U31" i="20"/>
  <c r="K27" i="19"/>
  <c r="S36" i="14"/>
  <c r="S27" i="16"/>
  <c r="K31" i="19"/>
  <c r="S25" i="10"/>
  <c r="S36" i="15"/>
  <c r="U28" i="10"/>
  <c r="U28" i="14"/>
  <c r="J28" i="19"/>
  <c r="P28" i="19" s="1"/>
  <c r="P28" i="20" s="1"/>
  <c r="U23" i="6"/>
  <c r="U34" i="6"/>
  <c r="G12" i="20"/>
  <c r="G12" i="18"/>
  <c r="G12" i="19"/>
  <c r="K12" i="19" s="1"/>
  <c r="G12" i="16"/>
  <c r="G12" i="17"/>
  <c r="G12" i="12"/>
  <c r="G12" i="10"/>
  <c r="G12" i="14"/>
  <c r="G12" i="15"/>
  <c r="G12" i="13"/>
  <c r="G12" i="11"/>
  <c r="S36" i="12"/>
  <c r="S27" i="14"/>
  <c r="J41" i="19"/>
  <c r="U15" i="13"/>
  <c r="U15" i="12"/>
  <c r="U14" i="11"/>
  <c r="U14" i="14"/>
  <c r="U14" i="15"/>
  <c r="S25" i="12"/>
  <c r="U31" i="18"/>
  <c r="J42" i="19"/>
  <c r="U32" i="20"/>
  <c r="S32" i="19"/>
  <c r="S32" i="15"/>
  <c r="S25" i="14"/>
  <c r="S31" i="12"/>
  <c r="J40" i="19"/>
  <c r="S32" i="13"/>
  <c r="S31" i="19"/>
  <c r="S31" i="13"/>
  <c r="M75" i="20"/>
  <c r="U35" i="20"/>
  <c r="S35" i="19"/>
  <c r="U13" i="16"/>
  <c r="M75" i="18"/>
  <c r="U75" i="18" s="1"/>
  <c r="U27" i="19" l="1"/>
  <c r="U31" i="19"/>
  <c r="U36" i="19"/>
  <c r="S27" i="19"/>
  <c r="U32" i="19"/>
  <c r="P14" i="19"/>
  <c r="P14" i="20" s="1"/>
  <c r="U14" i="20" s="1"/>
  <c r="P42" i="19"/>
  <c r="P42" i="20" s="1"/>
  <c r="U42" i="20" s="1"/>
  <c r="P43" i="19"/>
  <c r="P43" i="20" s="1"/>
  <c r="U43" i="20" s="1"/>
  <c r="P41" i="19"/>
  <c r="P41" i="20" s="1"/>
  <c r="P40" i="19"/>
  <c r="P40" i="20" s="1"/>
  <c r="U40" i="20" s="1"/>
  <c r="P15" i="19"/>
  <c r="P15" i="20" s="1"/>
  <c r="P74" i="10"/>
  <c r="S74" i="10"/>
  <c r="P74" i="17"/>
  <c r="S74" i="17" s="1"/>
  <c r="P74" i="19"/>
  <c r="S74" i="19" s="1"/>
  <c r="S74" i="13"/>
  <c r="S74" i="14"/>
  <c r="S74" i="16"/>
  <c r="Q77" i="14"/>
  <c r="O77" i="14"/>
  <c r="P77" i="14" s="1"/>
  <c r="S77" i="14" s="1"/>
  <c r="Q76" i="13"/>
  <c r="O76" i="13"/>
  <c r="P76" i="13" s="1"/>
  <c r="Q76" i="15"/>
  <c r="O76" i="15"/>
  <c r="P76" i="15" s="1"/>
  <c r="O77" i="16"/>
  <c r="P77" i="16" s="1"/>
  <c r="Q77" i="16"/>
  <c r="O76" i="14"/>
  <c r="P76" i="14" s="1"/>
  <c r="Q76" i="14"/>
  <c r="O77" i="11"/>
  <c r="P77" i="11" s="1"/>
  <c r="Q77" i="11"/>
  <c r="O76" i="17"/>
  <c r="Q76" i="17"/>
  <c r="S74" i="12"/>
  <c r="S74" i="15"/>
  <c r="O76" i="11"/>
  <c r="P76" i="11" s="1"/>
  <c r="Q76" i="11"/>
  <c r="O77" i="17"/>
  <c r="Q77" i="17"/>
  <c r="S74" i="11"/>
  <c r="O80" i="12"/>
  <c r="P80" i="12" s="1"/>
  <c r="Q80" i="12"/>
  <c r="Q77" i="10"/>
  <c r="O77" i="10"/>
  <c r="S36" i="20"/>
  <c r="S35" i="18"/>
  <c r="S35" i="20"/>
  <c r="U56" i="18"/>
  <c r="U56" i="6"/>
  <c r="U47" i="18"/>
  <c r="U47" i="6"/>
  <c r="U49" i="18"/>
  <c r="U49" i="6"/>
  <c r="U54" i="18"/>
  <c r="U54" i="6"/>
  <c r="U45" i="18"/>
  <c r="U45" i="6"/>
  <c r="U51" i="18"/>
  <c r="U51" i="6"/>
  <c r="U62" i="18"/>
  <c r="U62" i="6"/>
  <c r="U52" i="18"/>
  <c r="U52" i="6"/>
  <c r="U44" i="18"/>
  <c r="U44" i="6"/>
  <c r="U50" i="18"/>
  <c r="U50" i="6"/>
  <c r="U65" i="18"/>
  <c r="U65" i="6"/>
  <c r="U53" i="18"/>
  <c r="U53" i="6"/>
  <c r="U55" i="18"/>
  <c r="U55" i="6"/>
  <c r="U46" i="18"/>
  <c r="U46" i="6"/>
  <c r="U58" i="18"/>
  <c r="U58" i="6"/>
  <c r="U57" i="18"/>
  <c r="U57" i="6"/>
  <c r="U48" i="18"/>
  <c r="U48" i="6"/>
  <c r="S40" i="19"/>
  <c r="S43" i="17"/>
  <c r="S43" i="15"/>
  <c r="S42" i="14"/>
  <c r="S42" i="17"/>
  <c r="S43" i="12"/>
  <c r="S42" i="12"/>
  <c r="S43" i="13"/>
  <c r="S43" i="16"/>
  <c r="S42" i="16"/>
  <c r="S42" i="15"/>
  <c r="S43" i="10"/>
  <c r="S42" i="13"/>
  <c r="S42" i="11"/>
  <c r="S42" i="10"/>
  <c r="S43" i="14"/>
  <c r="S41" i="19"/>
  <c r="U41" i="20"/>
  <c r="S43" i="11"/>
  <c r="M13" i="18"/>
  <c r="M77" i="18" s="1"/>
  <c r="S36" i="18"/>
  <c r="S31" i="18"/>
  <c r="S32" i="18"/>
  <c r="S25" i="11"/>
  <c r="U77" i="11"/>
  <c r="K40" i="19"/>
  <c r="S14" i="15"/>
  <c r="S14" i="11"/>
  <c r="K12" i="11"/>
  <c r="S15" i="12"/>
  <c r="S15" i="13"/>
  <c r="S62" i="10"/>
  <c r="K12" i="15"/>
  <c r="U17" i="10"/>
  <c r="U17" i="14"/>
  <c r="J34" i="19"/>
  <c r="U34" i="14"/>
  <c r="U23" i="11"/>
  <c r="U23" i="16"/>
  <c r="U23" i="15"/>
  <c r="U77" i="15"/>
  <c r="S27" i="11"/>
  <c r="S14" i="10"/>
  <c r="U16" i="13"/>
  <c r="U16" i="14"/>
  <c r="U37" i="12"/>
  <c r="Q72" i="12"/>
  <c r="J37" i="19"/>
  <c r="U24" i="10"/>
  <c r="U24" i="13"/>
  <c r="U24" i="16"/>
  <c r="J26" i="19"/>
  <c r="J45" i="19"/>
  <c r="U30" i="10"/>
  <c r="U30" i="13"/>
  <c r="J30" i="19"/>
  <c r="U38" i="13"/>
  <c r="U38" i="10"/>
  <c r="S58" i="14"/>
  <c r="S58" i="12"/>
  <c r="U77" i="14"/>
  <c r="U25" i="20"/>
  <c r="S25" i="19"/>
  <c r="U76" i="16"/>
  <c r="K42" i="19"/>
  <c r="U21" i="16"/>
  <c r="U19" i="11"/>
  <c r="U19" i="14"/>
  <c r="J51" i="19"/>
  <c r="U20" i="16"/>
  <c r="J20" i="19"/>
  <c r="P20" i="19" s="1"/>
  <c r="P20" i="20" s="1"/>
  <c r="U18" i="16"/>
  <c r="U18" i="15"/>
  <c r="U28" i="12"/>
  <c r="S13" i="13"/>
  <c r="S14" i="12"/>
  <c r="S15" i="14"/>
  <c r="K15" i="19"/>
  <c r="J46" i="19"/>
  <c r="J57" i="19"/>
  <c r="U29" i="13"/>
  <c r="J29" i="19"/>
  <c r="P29" i="19" s="1"/>
  <c r="P29" i="20" s="1"/>
  <c r="M71" i="19"/>
  <c r="U28" i="16"/>
  <c r="U28" i="11"/>
  <c r="U13" i="11"/>
  <c r="U76" i="14"/>
  <c r="K41" i="19"/>
  <c r="U25" i="18"/>
  <c r="S62" i="12"/>
  <c r="S62" i="16"/>
  <c r="K12" i="14"/>
  <c r="U17" i="15"/>
  <c r="J17" i="19"/>
  <c r="P17" i="19" s="1"/>
  <c r="P17" i="20" s="1"/>
  <c r="U34" i="13"/>
  <c r="U34" i="15"/>
  <c r="J52" i="19"/>
  <c r="S28" i="14"/>
  <c r="U13" i="15"/>
  <c r="U76" i="13"/>
  <c r="K12" i="16"/>
  <c r="U15" i="11"/>
  <c r="J53" i="19"/>
  <c r="U16" i="12"/>
  <c r="U37" i="11"/>
  <c r="Q72" i="11"/>
  <c r="U37" i="14"/>
  <c r="Q72" i="14"/>
  <c r="U37" i="10"/>
  <c r="U22" i="11"/>
  <c r="U24" i="12"/>
  <c r="U24" i="14"/>
  <c r="J24" i="19"/>
  <c r="P24" i="19" s="1"/>
  <c r="P24" i="20" s="1"/>
  <c r="U26" i="16"/>
  <c r="U30" i="16"/>
  <c r="U30" i="14"/>
  <c r="U38" i="12"/>
  <c r="U38" i="11"/>
  <c r="U38" i="14"/>
  <c r="S58" i="10"/>
  <c r="S58" i="13"/>
  <c r="S13" i="14"/>
  <c r="S14" i="16"/>
  <c r="K12" i="17"/>
  <c r="K12" i="12"/>
  <c r="S15" i="19"/>
  <c r="U21" i="11"/>
  <c r="U21" i="17"/>
  <c r="U19" i="17"/>
  <c r="J44" i="19"/>
  <c r="U18" i="10"/>
  <c r="U18" i="17"/>
  <c r="M13" i="20"/>
  <c r="M77" i="20" s="1"/>
  <c r="U77" i="10"/>
  <c r="S27" i="10"/>
  <c r="U76" i="17"/>
  <c r="K14" i="19"/>
  <c r="U29" i="12"/>
  <c r="U77" i="16"/>
  <c r="U77" i="12"/>
  <c r="S31" i="20"/>
  <c r="U27" i="18"/>
  <c r="S14" i="14"/>
  <c r="J54" i="19"/>
  <c r="S62" i="15"/>
  <c r="S62" i="11"/>
  <c r="S62" i="14"/>
  <c r="U17" i="13"/>
  <c r="U34" i="11"/>
  <c r="U34" i="10"/>
  <c r="U34" i="16"/>
  <c r="U65" i="19"/>
  <c r="U23" i="13"/>
  <c r="U23" i="17"/>
  <c r="U23" i="14"/>
  <c r="S14" i="13"/>
  <c r="U16" i="16"/>
  <c r="U16" i="17"/>
  <c r="Q72" i="15"/>
  <c r="U37" i="17"/>
  <c r="Q72" i="17"/>
  <c r="U22" i="10"/>
  <c r="U22" i="12"/>
  <c r="J22" i="19"/>
  <c r="P22" i="19" s="1"/>
  <c r="P22" i="20" s="1"/>
  <c r="U24" i="17"/>
  <c r="U26" i="10"/>
  <c r="U26" i="14"/>
  <c r="U26" i="15"/>
  <c r="U30" i="12"/>
  <c r="U30" i="15"/>
  <c r="U38" i="15"/>
  <c r="U38" i="17"/>
  <c r="S58" i="15"/>
  <c r="U77" i="17"/>
  <c r="U21" i="13"/>
  <c r="J21" i="19"/>
  <c r="J47" i="19"/>
  <c r="U19" i="10"/>
  <c r="U20" i="14"/>
  <c r="U18" i="13"/>
  <c r="U18" i="14"/>
  <c r="J18" i="19"/>
  <c r="P18" i="19" s="1"/>
  <c r="P18" i="20" s="1"/>
  <c r="S28" i="15"/>
  <c r="S13" i="19"/>
  <c r="S13" i="10"/>
  <c r="S27" i="12"/>
  <c r="S14" i="17"/>
  <c r="S15" i="16"/>
  <c r="S15" i="15"/>
  <c r="J48" i="19"/>
  <c r="J56" i="19"/>
  <c r="J49" i="19"/>
  <c r="U29" i="14"/>
  <c r="U28" i="13"/>
  <c r="S13" i="16"/>
  <c r="U13" i="12"/>
  <c r="S32" i="20"/>
  <c r="U76" i="15"/>
  <c r="U76" i="11"/>
  <c r="S62" i="17"/>
  <c r="S62" i="13"/>
  <c r="U62" i="19"/>
  <c r="K12" i="10"/>
  <c r="U34" i="12"/>
  <c r="U34" i="17"/>
  <c r="U23" i="10"/>
  <c r="U23" i="12"/>
  <c r="J23" i="19"/>
  <c r="K28" i="19"/>
  <c r="U28" i="19"/>
  <c r="S28" i="10"/>
  <c r="U27" i="20"/>
  <c r="S15" i="10"/>
  <c r="S25" i="16"/>
  <c r="U16" i="10"/>
  <c r="J16" i="19"/>
  <c r="O81" i="19"/>
  <c r="U37" i="13"/>
  <c r="Q72" i="13"/>
  <c r="U37" i="16"/>
  <c r="Q72" i="16"/>
  <c r="U22" i="14"/>
  <c r="U26" i="17"/>
  <c r="U30" i="11"/>
  <c r="U30" i="17"/>
  <c r="J38" i="19"/>
  <c r="S58" i="11"/>
  <c r="S58" i="16"/>
  <c r="S58" i="17"/>
  <c r="U28" i="17"/>
  <c r="S13" i="17"/>
  <c r="K43" i="19"/>
  <c r="K12" i="13"/>
  <c r="S15" i="17"/>
  <c r="U21" i="14"/>
  <c r="J19" i="19"/>
  <c r="P19" i="19" s="1"/>
  <c r="P19" i="20" s="1"/>
  <c r="U20" i="15"/>
  <c r="U18" i="12"/>
  <c r="J55" i="19"/>
  <c r="U76" i="12"/>
  <c r="K13" i="19"/>
  <c r="J50" i="19"/>
  <c r="U29" i="10"/>
  <c r="U29" i="17"/>
  <c r="U14" i="18"/>
  <c r="M74" i="6"/>
  <c r="U74" i="6" s="1"/>
  <c r="M75" i="6"/>
  <c r="U75" i="6" s="1"/>
  <c r="M77" i="6"/>
  <c r="U77" i="6" s="1"/>
  <c r="S68" i="1"/>
  <c r="S14" i="19" l="1"/>
  <c r="S43" i="19"/>
  <c r="P54" i="19"/>
  <c r="P54" i="20" s="1"/>
  <c r="U54" i="20" s="1"/>
  <c r="P57" i="19"/>
  <c r="P57" i="20" s="1"/>
  <c r="U57" i="20" s="1"/>
  <c r="P30" i="19"/>
  <c r="P30" i="20" s="1"/>
  <c r="P37" i="19"/>
  <c r="P37" i="20" s="1"/>
  <c r="P53" i="19"/>
  <c r="P53" i="20" s="1"/>
  <c r="U53" i="20" s="1"/>
  <c r="P55" i="19"/>
  <c r="P55" i="20" s="1"/>
  <c r="U55" i="20" s="1"/>
  <c r="P56" i="19"/>
  <c r="P56" i="20" s="1"/>
  <c r="P26" i="19"/>
  <c r="P26" i="20" s="1"/>
  <c r="P34" i="19"/>
  <c r="P34" i="20" s="1"/>
  <c r="S42" i="19"/>
  <c r="S42" i="20" s="1"/>
  <c r="U42" i="19"/>
  <c r="U14" i="19"/>
  <c r="P44" i="19"/>
  <c r="P44" i="20" s="1"/>
  <c r="U44" i="20" s="1"/>
  <c r="P23" i="19"/>
  <c r="P23" i="20" s="1"/>
  <c r="U23" i="20" s="1"/>
  <c r="P52" i="19"/>
  <c r="P52" i="20" s="1"/>
  <c r="U15" i="19"/>
  <c r="P21" i="19"/>
  <c r="P21" i="20" s="1"/>
  <c r="P46" i="19"/>
  <c r="P46" i="20" s="1"/>
  <c r="U46" i="20" s="1"/>
  <c r="U40" i="19"/>
  <c r="P49" i="19"/>
  <c r="P49" i="20" s="1"/>
  <c r="U49" i="20" s="1"/>
  <c r="P51" i="19"/>
  <c r="P51" i="20" s="1"/>
  <c r="U51" i="20" s="1"/>
  <c r="P45" i="19"/>
  <c r="P45" i="20" s="1"/>
  <c r="U45" i="20" s="1"/>
  <c r="U41" i="19"/>
  <c r="P16" i="19"/>
  <c r="P16" i="20" s="1"/>
  <c r="P48" i="19"/>
  <c r="P48" i="20" s="1"/>
  <c r="U48" i="20" s="1"/>
  <c r="P50" i="19"/>
  <c r="P50" i="20" s="1"/>
  <c r="U50" i="20" s="1"/>
  <c r="P38" i="19"/>
  <c r="P38" i="20" s="1"/>
  <c r="P47" i="19"/>
  <c r="P47" i="20" s="1"/>
  <c r="U47" i="20" s="1"/>
  <c r="U43" i="19"/>
  <c r="P77" i="10"/>
  <c r="S77" i="10" s="1"/>
  <c r="S76" i="13"/>
  <c r="S76" i="11"/>
  <c r="P76" i="17"/>
  <c r="S76" i="17" s="1"/>
  <c r="P77" i="17"/>
  <c r="S77" i="17" s="1"/>
  <c r="P81" i="19"/>
  <c r="S81" i="19" s="1"/>
  <c r="M76" i="20"/>
  <c r="M76" i="18"/>
  <c r="U76" i="18" s="1"/>
  <c r="S77" i="16"/>
  <c r="S76" i="14"/>
  <c r="O78" i="15"/>
  <c r="P78" i="15" s="1"/>
  <c r="O79" i="15"/>
  <c r="P79" i="15" s="1"/>
  <c r="O78" i="16"/>
  <c r="P78" i="16" s="1"/>
  <c r="O79" i="10"/>
  <c r="Q79" i="10"/>
  <c r="O76" i="12"/>
  <c r="P76" i="12" s="1"/>
  <c r="Q76" i="12"/>
  <c r="O77" i="15"/>
  <c r="P77" i="15" s="1"/>
  <c r="Q77" i="15"/>
  <c r="O77" i="12"/>
  <c r="P77" i="12" s="1"/>
  <c r="Q77" i="12"/>
  <c r="O80" i="11"/>
  <c r="P80" i="11" s="1"/>
  <c r="Q80" i="11"/>
  <c r="Q78" i="14"/>
  <c r="O78" i="14"/>
  <c r="P78" i="14" s="1"/>
  <c r="U77" i="13"/>
  <c r="O82" i="15"/>
  <c r="P82" i="15" s="1"/>
  <c r="Q82" i="15"/>
  <c r="O80" i="16"/>
  <c r="P80" i="16" s="1"/>
  <c r="Q80" i="16"/>
  <c r="Q82" i="12"/>
  <c r="O82" i="12"/>
  <c r="P82" i="12" s="1"/>
  <c r="O76" i="10"/>
  <c r="Q76" i="10"/>
  <c r="Q73" i="15"/>
  <c r="O73" i="15"/>
  <c r="P73" i="15" s="1"/>
  <c r="U71" i="19"/>
  <c r="S80" i="12"/>
  <c r="O80" i="14"/>
  <c r="P80" i="14" s="1"/>
  <c r="Q80" i="14"/>
  <c r="Q80" i="17"/>
  <c r="O80" i="17"/>
  <c r="P80" i="17" s="1"/>
  <c r="O82" i="16"/>
  <c r="P82" i="16" s="1"/>
  <c r="Q82" i="16"/>
  <c r="O78" i="13"/>
  <c r="P78" i="13" s="1"/>
  <c r="Q78" i="13"/>
  <c r="Q82" i="14"/>
  <c r="O82" i="14"/>
  <c r="P82" i="14" s="1"/>
  <c r="O82" i="17"/>
  <c r="P82" i="17" s="1"/>
  <c r="Q82" i="17"/>
  <c r="Q73" i="16"/>
  <c r="O73" i="16"/>
  <c r="P73" i="16" s="1"/>
  <c r="Q72" i="10"/>
  <c r="O82" i="10"/>
  <c r="Q82" i="10"/>
  <c r="U71" i="12"/>
  <c r="Q80" i="15"/>
  <c r="O80" i="15"/>
  <c r="P80" i="15" s="1"/>
  <c r="S77" i="11"/>
  <c r="O80" i="10"/>
  <c r="Q80" i="10"/>
  <c r="Q73" i="11"/>
  <c r="O73" i="11"/>
  <c r="P73" i="11" s="1"/>
  <c r="Q78" i="15"/>
  <c r="Q79" i="15"/>
  <c r="O82" i="11"/>
  <c r="P82" i="11" s="1"/>
  <c r="Q82" i="11"/>
  <c r="O78" i="19"/>
  <c r="Q80" i="13"/>
  <c r="O80" i="13"/>
  <c r="P80" i="13" s="1"/>
  <c r="Q77" i="13"/>
  <c r="O77" i="13"/>
  <c r="P77" i="13" s="1"/>
  <c r="U76" i="10"/>
  <c r="U71" i="16"/>
  <c r="O82" i="13"/>
  <c r="P82" i="13" s="1"/>
  <c r="Q82" i="13"/>
  <c r="O76" i="16"/>
  <c r="P76" i="16" s="1"/>
  <c r="Q76" i="16"/>
  <c r="S76" i="15"/>
  <c r="U81" i="16"/>
  <c r="U81" i="10"/>
  <c r="U81" i="11"/>
  <c r="U81" i="15"/>
  <c r="U81" i="12"/>
  <c r="U81" i="17"/>
  <c r="U81" i="19"/>
  <c r="U77" i="19"/>
  <c r="U75" i="20"/>
  <c r="U76" i="19"/>
  <c r="U74" i="20"/>
  <c r="S62" i="19"/>
  <c r="S59" i="20" s="1"/>
  <c r="S58" i="18"/>
  <c r="U58" i="19"/>
  <c r="S58" i="19"/>
  <c r="S58" i="20" s="1"/>
  <c r="S62" i="18"/>
  <c r="S41" i="20"/>
  <c r="S43" i="20"/>
  <c r="S43" i="18"/>
  <c r="S41" i="18"/>
  <c r="S40" i="18"/>
  <c r="S48" i="11"/>
  <c r="S56" i="19"/>
  <c r="U56" i="20"/>
  <c r="S55" i="10"/>
  <c r="S44" i="17"/>
  <c r="S45" i="16"/>
  <c r="S54" i="19"/>
  <c r="S55" i="13"/>
  <c r="S44" i="16"/>
  <c r="S51" i="17"/>
  <c r="S54" i="16"/>
  <c r="S50" i="14"/>
  <c r="S48" i="13"/>
  <c r="S52" i="10"/>
  <c r="S54" i="14"/>
  <c r="S45" i="17"/>
  <c r="S53" i="16"/>
  <c r="S56" i="16"/>
  <c r="S57" i="10"/>
  <c r="S46" i="10"/>
  <c r="S53" i="15"/>
  <c r="S54" i="15"/>
  <c r="S56" i="15"/>
  <c r="S48" i="14"/>
  <c r="S46" i="13"/>
  <c r="S44" i="13"/>
  <c r="S53" i="12"/>
  <c r="U62" i="20"/>
  <c r="S44" i="11"/>
  <c r="S45" i="15"/>
  <c r="S51" i="11"/>
  <c r="S47" i="15"/>
  <c r="S56" i="14"/>
  <c r="S46" i="17"/>
  <c r="S54" i="11"/>
  <c r="S49" i="14"/>
  <c r="S50" i="17"/>
  <c r="S48" i="10"/>
  <c r="S46" i="16"/>
  <c r="S47" i="14"/>
  <c r="S45" i="10"/>
  <c r="S53" i="10"/>
  <c r="S54" i="12"/>
  <c r="S49" i="10"/>
  <c r="S56" i="17"/>
  <c r="S48" i="17"/>
  <c r="S57" i="11"/>
  <c r="S52" i="17"/>
  <c r="S54" i="10"/>
  <c r="S49" i="16"/>
  <c r="S56" i="10"/>
  <c r="S48" i="12"/>
  <c r="S46" i="12"/>
  <c r="S52" i="19"/>
  <c r="U52" i="20"/>
  <c r="S51" i="16"/>
  <c r="S42" i="18"/>
  <c r="S55" i="17"/>
  <c r="S44" i="12"/>
  <c r="S51" i="13"/>
  <c r="S45" i="13"/>
  <c r="S55" i="14"/>
  <c r="S51" i="10"/>
  <c r="S47" i="10"/>
  <c r="S52" i="16"/>
  <c r="S56" i="11"/>
  <c r="S50" i="10"/>
  <c r="S57" i="15"/>
  <c r="U58" i="20"/>
  <c r="S54" i="13"/>
  <c r="S57" i="14"/>
  <c r="S47" i="11"/>
  <c r="S50" i="11"/>
  <c r="S57" i="16"/>
  <c r="S46" i="11"/>
  <c r="S44" i="14"/>
  <c r="S51" i="15"/>
  <c r="S53" i="14"/>
  <c r="S49" i="13"/>
  <c r="S50" i="16"/>
  <c r="S46" i="14"/>
  <c r="S47" i="19"/>
  <c r="S52" i="14"/>
  <c r="S49" i="17"/>
  <c r="S50" i="15"/>
  <c r="S57" i="17"/>
  <c r="S45" i="14"/>
  <c r="S55" i="15"/>
  <c r="S47" i="13"/>
  <c r="S45" i="12"/>
  <c r="S40" i="20"/>
  <c r="S49" i="12"/>
  <c r="S52" i="11"/>
  <c r="S55" i="11"/>
  <c r="S51" i="14"/>
  <c r="S47" i="12"/>
  <c r="U65" i="20"/>
  <c r="S53" i="11"/>
  <c r="S52" i="13"/>
  <c r="S49" i="15"/>
  <c r="S56" i="13"/>
  <c r="S48" i="16"/>
  <c r="S52" i="15"/>
  <c r="S56" i="12"/>
  <c r="S48" i="15"/>
  <c r="S57" i="12"/>
  <c r="S55" i="16"/>
  <c r="S44" i="10"/>
  <c r="S51" i="12"/>
  <c r="S47" i="17"/>
  <c r="S54" i="17"/>
  <c r="S50" i="13"/>
  <c r="S57" i="13"/>
  <c r="S53" i="13"/>
  <c r="S52" i="12"/>
  <c r="S49" i="11"/>
  <c r="S50" i="12"/>
  <c r="S46" i="15"/>
  <c r="S55" i="12"/>
  <c r="S44" i="15"/>
  <c r="S47" i="16"/>
  <c r="S45" i="11"/>
  <c r="S53" i="17"/>
  <c r="M72" i="18"/>
  <c r="U23" i="18"/>
  <c r="S27" i="20"/>
  <c r="S25" i="18"/>
  <c r="U72" i="6"/>
  <c r="U30" i="18"/>
  <c r="U28" i="18"/>
  <c r="P13" i="20"/>
  <c r="U13" i="20" s="1"/>
  <c r="M76" i="6"/>
  <c r="U76" i="6" s="1"/>
  <c r="M78" i="6"/>
  <c r="U78" i="6" s="1"/>
  <c r="U18" i="11"/>
  <c r="U19" i="12"/>
  <c r="S21" i="14"/>
  <c r="U72" i="16"/>
  <c r="U79" i="11"/>
  <c r="S37" i="16"/>
  <c r="S34" i="17"/>
  <c r="K26" i="19"/>
  <c r="U73" i="15"/>
  <c r="U82" i="17"/>
  <c r="U82" i="11"/>
  <c r="S23" i="14"/>
  <c r="S23" i="13"/>
  <c r="S34" i="10"/>
  <c r="S17" i="13"/>
  <c r="K54" i="19"/>
  <c r="S27" i="18"/>
  <c r="U34" i="18"/>
  <c r="U72" i="14"/>
  <c r="U72" i="12"/>
  <c r="S37" i="14"/>
  <c r="U16" i="15"/>
  <c r="K53" i="19"/>
  <c r="S28" i="11"/>
  <c r="K55" i="19"/>
  <c r="S18" i="16"/>
  <c r="K20" i="19"/>
  <c r="U20" i="19"/>
  <c r="U20" i="11"/>
  <c r="U19" i="16"/>
  <c r="S19" i="11"/>
  <c r="U72" i="13"/>
  <c r="U79" i="12"/>
  <c r="M72" i="20"/>
  <c r="U82" i="14"/>
  <c r="S23" i="15"/>
  <c r="S23" i="11"/>
  <c r="S34" i="19"/>
  <c r="S17" i="14"/>
  <c r="S14" i="18"/>
  <c r="S29" i="17"/>
  <c r="S29" i="10"/>
  <c r="S30" i="11"/>
  <c r="U26" i="11"/>
  <c r="U24" i="11"/>
  <c r="U73" i="13"/>
  <c r="U82" i="10"/>
  <c r="U28" i="20"/>
  <c r="S28" i="19"/>
  <c r="K34" i="19"/>
  <c r="U29" i="15"/>
  <c r="K56" i="19"/>
  <c r="S18" i="14"/>
  <c r="U20" i="12"/>
  <c r="U19" i="15"/>
  <c r="K47" i="19"/>
  <c r="S21" i="13"/>
  <c r="S30" i="15"/>
  <c r="S26" i="14"/>
  <c r="S24" i="17"/>
  <c r="K22" i="19"/>
  <c r="U22" i="19"/>
  <c r="S22" i="10"/>
  <c r="U37" i="15"/>
  <c r="S16" i="17"/>
  <c r="U16" i="11"/>
  <c r="U71" i="17"/>
  <c r="K16" i="19"/>
  <c r="S29" i="12"/>
  <c r="S18" i="17"/>
  <c r="K44" i="19"/>
  <c r="U20" i="13"/>
  <c r="S19" i="17"/>
  <c r="S21" i="17"/>
  <c r="U21" i="12"/>
  <c r="S38" i="14"/>
  <c r="S38" i="12"/>
  <c r="S30" i="16"/>
  <c r="S26" i="16"/>
  <c r="S24" i="14"/>
  <c r="U22" i="17"/>
  <c r="S37" i="10"/>
  <c r="U73" i="10"/>
  <c r="U73" i="11"/>
  <c r="U82" i="12"/>
  <c r="S34" i="15"/>
  <c r="K17" i="19"/>
  <c r="U17" i="19"/>
  <c r="S17" i="15"/>
  <c r="K48" i="19"/>
  <c r="K29" i="19"/>
  <c r="U29" i="19"/>
  <c r="S25" i="20"/>
  <c r="S38" i="13"/>
  <c r="S30" i="13"/>
  <c r="U26" i="12"/>
  <c r="S24" i="13"/>
  <c r="U22" i="15"/>
  <c r="U22" i="13"/>
  <c r="S37" i="19"/>
  <c r="S16" i="14"/>
  <c r="S18" i="12"/>
  <c r="S20" i="15"/>
  <c r="K19" i="19"/>
  <c r="U19" i="19"/>
  <c r="U21" i="15"/>
  <c r="S28" i="17"/>
  <c r="M82" i="20"/>
  <c r="U72" i="19"/>
  <c r="S37" i="13"/>
  <c r="S16" i="10"/>
  <c r="S23" i="12"/>
  <c r="S34" i="12"/>
  <c r="U17" i="17"/>
  <c r="S13" i="12"/>
  <c r="S28" i="13"/>
  <c r="K30" i="19"/>
  <c r="M79" i="20"/>
  <c r="U72" i="17"/>
  <c r="U72" i="15"/>
  <c r="U79" i="15"/>
  <c r="U79" i="10"/>
  <c r="U73" i="17"/>
  <c r="U82" i="16"/>
  <c r="S14" i="20"/>
  <c r="S23" i="17"/>
  <c r="S34" i="16"/>
  <c r="S34" i="11"/>
  <c r="U17" i="12"/>
  <c r="P68" i="14"/>
  <c r="U72" i="11"/>
  <c r="S37" i="11"/>
  <c r="S16" i="12"/>
  <c r="S15" i="11"/>
  <c r="S13" i="11"/>
  <c r="S28" i="16"/>
  <c r="S18" i="15"/>
  <c r="S20" i="16"/>
  <c r="S19" i="14"/>
  <c r="S21" i="16"/>
  <c r="S38" i="10"/>
  <c r="U79" i="19"/>
  <c r="U82" i="13"/>
  <c r="S23" i="16"/>
  <c r="S34" i="14"/>
  <c r="U17" i="16"/>
  <c r="S17" i="10"/>
  <c r="K21" i="19"/>
  <c r="M68" i="6"/>
  <c r="U15" i="18"/>
  <c r="M73" i="6"/>
  <c r="U73" i="6" s="1"/>
  <c r="U29" i="16"/>
  <c r="K50" i="19"/>
  <c r="S38" i="19"/>
  <c r="S30" i="17"/>
  <c r="S26" i="17"/>
  <c r="U24" i="15"/>
  <c r="S22" i="14"/>
  <c r="U73" i="16"/>
  <c r="U82" i="19"/>
  <c r="S23" i="10"/>
  <c r="U71" i="10"/>
  <c r="P13" i="18"/>
  <c r="U13" i="18" s="1"/>
  <c r="M73" i="18"/>
  <c r="K37" i="19"/>
  <c r="K38" i="19"/>
  <c r="S29" i="14"/>
  <c r="K49" i="19"/>
  <c r="K18" i="19"/>
  <c r="U18" i="19"/>
  <c r="S18" i="13"/>
  <c r="S20" i="14"/>
  <c r="U20" i="10"/>
  <c r="S19" i="10"/>
  <c r="S21" i="19"/>
  <c r="U21" i="10"/>
  <c r="S38" i="17"/>
  <c r="S38" i="15"/>
  <c r="S30" i="12"/>
  <c r="S26" i="15"/>
  <c r="S26" i="10"/>
  <c r="S22" i="12"/>
  <c r="S37" i="17"/>
  <c r="S16" i="16"/>
  <c r="U71" i="14"/>
  <c r="U71" i="13"/>
  <c r="U34" i="20"/>
  <c r="K45" i="19"/>
  <c r="K52" i="19"/>
  <c r="U29" i="11"/>
  <c r="S18" i="10"/>
  <c r="U20" i="17"/>
  <c r="U19" i="13"/>
  <c r="S21" i="11"/>
  <c r="U15" i="20"/>
  <c r="S38" i="11"/>
  <c r="S30" i="14"/>
  <c r="U26" i="13"/>
  <c r="K24" i="19"/>
  <c r="U24" i="19"/>
  <c r="S24" i="12"/>
  <c r="S22" i="11"/>
  <c r="U73" i="14"/>
  <c r="U82" i="15"/>
  <c r="S13" i="15"/>
  <c r="S34" i="13"/>
  <c r="U17" i="11"/>
  <c r="M82" i="18"/>
  <c r="K57" i="19"/>
  <c r="K23" i="19"/>
  <c r="S29" i="13"/>
  <c r="K46" i="19"/>
  <c r="S28" i="12"/>
  <c r="M78" i="20"/>
  <c r="U30" i="20"/>
  <c r="S30" i="19"/>
  <c r="S30" i="10"/>
  <c r="S26" i="19"/>
  <c r="S24" i="16"/>
  <c r="S24" i="10"/>
  <c r="U22" i="16"/>
  <c r="S37" i="12"/>
  <c r="S16" i="13"/>
  <c r="U71" i="15"/>
  <c r="U71" i="11"/>
  <c r="M73" i="20"/>
  <c r="K51" i="19"/>
  <c r="N74" i="6"/>
  <c r="N77" i="6"/>
  <c r="N75" i="6"/>
  <c r="P68" i="6"/>
  <c r="S44" i="19" l="1"/>
  <c r="S51" i="19"/>
  <c r="S51" i="20" s="1"/>
  <c r="S50" i="19"/>
  <c r="S57" i="19"/>
  <c r="S46" i="19"/>
  <c r="S45" i="19"/>
  <c r="S45" i="20" s="1"/>
  <c r="S55" i="19"/>
  <c r="U50" i="19"/>
  <c r="N75" i="18"/>
  <c r="N75" i="20"/>
  <c r="N77" i="18"/>
  <c r="N77" i="20"/>
  <c r="N74" i="20"/>
  <c r="N74" i="18"/>
  <c r="U37" i="19"/>
  <c r="U16" i="19"/>
  <c r="U46" i="19"/>
  <c r="U21" i="19"/>
  <c r="U38" i="19"/>
  <c r="S16" i="19"/>
  <c r="U51" i="19"/>
  <c r="U26" i="19"/>
  <c r="S53" i="19"/>
  <c r="S53" i="20" s="1"/>
  <c r="U56" i="19"/>
  <c r="U30" i="19"/>
  <c r="S49" i="19"/>
  <c r="U55" i="19"/>
  <c r="U57" i="19"/>
  <c r="U48" i="19"/>
  <c r="S48" i="19"/>
  <c r="S48" i="20" s="1"/>
  <c r="U34" i="19"/>
  <c r="U53" i="19"/>
  <c r="U54" i="19"/>
  <c r="S23" i="19"/>
  <c r="U49" i="19"/>
  <c r="U52" i="19"/>
  <c r="U47" i="19"/>
  <c r="U23" i="19"/>
  <c r="U45" i="19"/>
  <c r="U44" i="19"/>
  <c r="P76" i="10"/>
  <c r="O82" i="18"/>
  <c r="W82" i="18" s="1"/>
  <c r="P80" i="10"/>
  <c r="S80" i="10" s="1"/>
  <c r="Q82" i="18"/>
  <c r="Q82" i="20"/>
  <c r="S76" i="16"/>
  <c r="P78" i="19"/>
  <c r="S78" i="19" s="1"/>
  <c r="S82" i="11"/>
  <c r="M71" i="20"/>
  <c r="U71" i="20" s="1"/>
  <c r="M71" i="18"/>
  <c r="U71" i="18" s="1"/>
  <c r="M78" i="18"/>
  <c r="U78" i="18" s="1"/>
  <c r="M81" i="20"/>
  <c r="M81" i="18"/>
  <c r="U81" i="18" s="1"/>
  <c r="M79" i="18"/>
  <c r="U79" i="18" s="1"/>
  <c r="P82" i="10"/>
  <c r="P79" i="10"/>
  <c r="S80" i="15"/>
  <c r="S77" i="15"/>
  <c r="S79" i="15"/>
  <c r="S78" i="15"/>
  <c r="S82" i="17"/>
  <c r="S76" i="10"/>
  <c r="S80" i="13"/>
  <c r="S82" i="15"/>
  <c r="S82" i="14"/>
  <c r="S82" i="12"/>
  <c r="S73" i="11"/>
  <c r="Q78" i="16"/>
  <c r="S78" i="16" s="1"/>
  <c r="U79" i="14"/>
  <c r="U79" i="16"/>
  <c r="U79" i="17"/>
  <c r="S78" i="14"/>
  <c r="O81" i="14"/>
  <c r="P81" i="14" s="1"/>
  <c r="Q81" i="14"/>
  <c r="U79" i="13"/>
  <c r="Q81" i="13"/>
  <c r="O81" i="13"/>
  <c r="P81" i="13" s="1"/>
  <c r="O79" i="17"/>
  <c r="P79" i="17" s="1"/>
  <c r="Q79" i="17"/>
  <c r="O78" i="11"/>
  <c r="P78" i="11" s="1"/>
  <c r="Q78" i="11"/>
  <c r="S76" i="12"/>
  <c r="O79" i="13"/>
  <c r="P79" i="13" s="1"/>
  <c r="Q79" i="13"/>
  <c r="S73" i="16"/>
  <c r="S82" i="16"/>
  <c r="S73" i="15"/>
  <c r="O73" i="14"/>
  <c r="P73" i="14" s="1"/>
  <c r="Q73" i="14"/>
  <c r="O78" i="10"/>
  <c r="Q78" i="10"/>
  <c r="U78" i="20"/>
  <c r="U73" i="19"/>
  <c r="S82" i="13"/>
  <c r="S77" i="13"/>
  <c r="Q81" i="12"/>
  <c r="O81" i="12"/>
  <c r="P81" i="12" s="1"/>
  <c r="S80" i="17"/>
  <c r="S80" i="11"/>
  <c r="U81" i="13"/>
  <c r="O79" i="14"/>
  <c r="P79" i="14" s="1"/>
  <c r="Q79" i="14"/>
  <c r="O79" i="16"/>
  <c r="P79" i="16" s="1"/>
  <c r="Q79" i="16"/>
  <c r="Q81" i="15"/>
  <c r="O81" i="15"/>
  <c r="P81" i="15" s="1"/>
  <c r="O81" i="10"/>
  <c r="Q81" i="10"/>
  <c r="Q79" i="12"/>
  <c r="O79" i="12"/>
  <c r="P79" i="12" s="1"/>
  <c r="O73" i="12"/>
  <c r="P73" i="12" s="1"/>
  <c r="Q73" i="12"/>
  <c r="O79" i="11"/>
  <c r="P79" i="11" s="1"/>
  <c r="Q79" i="11"/>
  <c r="O73" i="13"/>
  <c r="P73" i="13" s="1"/>
  <c r="Q73" i="13"/>
  <c r="O78" i="17"/>
  <c r="P78" i="17" s="1"/>
  <c r="Q78" i="17"/>
  <c r="S77" i="12"/>
  <c r="O81" i="16"/>
  <c r="P81" i="16" s="1"/>
  <c r="Q81" i="16"/>
  <c r="U73" i="12"/>
  <c r="Q81" i="17"/>
  <c r="O81" i="17"/>
  <c r="P81" i="17" s="1"/>
  <c r="Q73" i="17"/>
  <c r="O73" i="17"/>
  <c r="S80" i="14"/>
  <c r="O81" i="11"/>
  <c r="P81" i="11" s="1"/>
  <c r="Q81" i="11"/>
  <c r="U81" i="14"/>
  <c r="O73" i="10"/>
  <c r="Q73" i="10"/>
  <c r="S78" i="13"/>
  <c r="O78" i="12"/>
  <c r="P78" i="12" s="1"/>
  <c r="Q78" i="12"/>
  <c r="S80" i="16"/>
  <c r="S79" i="10"/>
  <c r="U72" i="10"/>
  <c r="U78" i="15"/>
  <c r="U78" i="13"/>
  <c r="U78" i="10"/>
  <c r="U78" i="11"/>
  <c r="U78" i="17"/>
  <c r="U78" i="12"/>
  <c r="U78" i="16"/>
  <c r="U78" i="19"/>
  <c r="U78" i="14"/>
  <c r="O77" i="19"/>
  <c r="S62" i="20"/>
  <c r="U77" i="18"/>
  <c r="U76" i="20"/>
  <c r="U77" i="20"/>
  <c r="S34" i="20"/>
  <c r="U38" i="20"/>
  <c r="U38" i="16"/>
  <c r="S47" i="18"/>
  <c r="S68" i="6"/>
  <c r="S51" i="18"/>
  <c r="S44" i="18"/>
  <c r="S57" i="20"/>
  <c r="S49" i="20"/>
  <c r="S50" i="20"/>
  <c r="S55" i="18"/>
  <c r="S47" i="20"/>
  <c r="S52" i="18"/>
  <c r="S57" i="18"/>
  <c r="S55" i="20"/>
  <c r="S50" i="18"/>
  <c r="S45" i="18"/>
  <c r="S48" i="18"/>
  <c r="S52" i="20"/>
  <c r="S53" i="18"/>
  <c r="S54" i="20"/>
  <c r="S54" i="18"/>
  <c r="S46" i="20"/>
  <c r="S46" i="18"/>
  <c r="S56" i="18"/>
  <c r="S56" i="20"/>
  <c r="S49" i="18"/>
  <c r="S44" i="20"/>
  <c r="O76" i="19"/>
  <c r="N72" i="6"/>
  <c r="N71" i="6"/>
  <c r="M80" i="6"/>
  <c r="N76" i="6"/>
  <c r="N78" i="6"/>
  <c r="O72" i="14"/>
  <c r="P72" i="14" s="1"/>
  <c r="S72" i="14" s="1"/>
  <c r="O79" i="19"/>
  <c r="N71" i="19"/>
  <c r="O82" i="19"/>
  <c r="O82" i="20" s="1"/>
  <c r="W82" i="20" s="1"/>
  <c r="U26" i="20"/>
  <c r="S15" i="18"/>
  <c r="Q68" i="10"/>
  <c r="S34" i="18"/>
  <c r="Q68" i="16"/>
  <c r="N68" i="12"/>
  <c r="Q68" i="17"/>
  <c r="N68" i="16"/>
  <c r="Q68" i="12"/>
  <c r="N68" i="11"/>
  <c r="N68" i="15"/>
  <c r="S13" i="18"/>
  <c r="N68" i="13"/>
  <c r="S13" i="20"/>
  <c r="S30" i="18"/>
  <c r="Q68" i="15"/>
  <c r="Q68" i="11"/>
  <c r="S23" i="18"/>
  <c r="P68" i="10"/>
  <c r="P68" i="12"/>
  <c r="U38" i="18"/>
  <c r="S29" i="11"/>
  <c r="U29" i="18"/>
  <c r="N71" i="10"/>
  <c r="O71" i="10" s="1"/>
  <c r="U18" i="18"/>
  <c r="S19" i="15"/>
  <c r="S19" i="16"/>
  <c r="S20" i="11"/>
  <c r="S16" i="15"/>
  <c r="P68" i="15"/>
  <c r="S18" i="11"/>
  <c r="N68" i="14"/>
  <c r="U24" i="20"/>
  <c r="S24" i="19"/>
  <c r="Q68" i="14"/>
  <c r="S21" i="15"/>
  <c r="R68" i="14"/>
  <c r="U17" i="20"/>
  <c r="S17" i="19"/>
  <c r="S20" i="13"/>
  <c r="S16" i="11"/>
  <c r="S37" i="15"/>
  <c r="S37" i="18" s="1"/>
  <c r="U37" i="18"/>
  <c r="Q68" i="13"/>
  <c r="S24" i="11"/>
  <c r="N68" i="17"/>
  <c r="U16" i="20"/>
  <c r="U79" i="20"/>
  <c r="N71" i="11"/>
  <c r="O71" i="11" s="1"/>
  <c r="S30" i="20"/>
  <c r="S20" i="17"/>
  <c r="U16" i="18"/>
  <c r="N71" i="14"/>
  <c r="O71" i="14" s="1"/>
  <c r="U24" i="18"/>
  <c r="S21" i="10"/>
  <c r="U21" i="20"/>
  <c r="S24" i="15"/>
  <c r="S17" i="16"/>
  <c r="U19" i="20"/>
  <c r="S19" i="19"/>
  <c r="N71" i="16"/>
  <c r="O71" i="16" s="1"/>
  <c r="S22" i="15"/>
  <c r="S26" i="12"/>
  <c r="S22" i="17"/>
  <c r="S15" i="20"/>
  <c r="S29" i="15"/>
  <c r="S28" i="20"/>
  <c r="U21" i="18"/>
  <c r="U20" i="20"/>
  <c r="S20" i="19"/>
  <c r="N71" i="15"/>
  <c r="O71" i="15" s="1"/>
  <c r="S17" i="11"/>
  <c r="S19" i="13"/>
  <c r="S17" i="12"/>
  <c r="N68" i="10"/>
  <c r="U72" i="20"/>
  <c r="P68" i="11"/>
  <c r="S22" i="13"/>
  <c r="U29" i="20"/>
  <c r="S29" i="19"/>
  <c r="S20" i="12"/>
  <c r="P68" i="16"/>
  <c r="U17" i="18"/>
  <c r="P68" i="13"/>
  <c r="S19" i="12"/>
  <c r="U20" i="18"/>
  <c r="U82" i="18"/>
  <c r="S22" i="16"/>
  <c r="S20" i="10"/>
  <c r="U18" i="20"/>
  <c r="S18" i="19"/>
  <c r="P68" i="17"/>
  <c r="S17" i="17"/>
  <c r="U22" i="20"/>
  <c r="S22" i="19"/>
  <c r="S28" i="18"/>
  <c r="N73" i="6"/>
  <c r="U72" i="18"/>
  <c r="S26" i="13"/>
  <c r="N71" i="13"/>
  <c r="O71" i="13" s="1"/>
  <c r="S29" i="16"/>
  <c r="U82" i="20"/>
  <c r="U37" i="20"/>
  <c r="S21" i="12"/>
  <c r="N71" i="17"/>
  <c r="O71" i="17" s="1"/>
  <c r="N71" i="12"/>
  <c r="O71" i="12" s="1"/>
  <c r="U22" i="18"/>
  <c r="S26" i="11"/>
  <c r="U26" i="18"/>
  <c r="S38" i="16"/>
  <c r="S38" i="20" s="1"/>
  <c r="U19" i="18"/>
  <c r="S23" i="20"/>
  <c r="O77" i="6"/>
  <c r="O77" i="18" s="1"/>
  <c r="W77" i="18" s="1"/>
  <c r="Q77" i="6"/>
  <c r="Q77" i="20" s="1"/>
  <c r="Q75" i="6"/>
  <c r="O74" i="6"/>
  <c r="O75" i="6"/>
  <c r="Q74" i="6"/>
  <c r="N71" i="20" l="1"/>
  <c r="Q74" i="20"/>
  <c r="Q74" i="18"/>
  <c r="N78" i="18"/>
  <c r="N78" i="20"/>
  <c r="N76" i="18"/>
  <c r="N76" i="20"/>
  <c r="Q77" i="18"/>
  <c r="Q75" i="18"/>
  <c r="Q75" i="20"/>
  <c r="N73" i="20"/>
  <c r="N73" i="18"/>
  <c r="N72" i="18"/>
  <c r="N72" i="20"/>
  <c r="O74" i="20"/>
  <c r="W74" i="20" s="1"/>
  <c r="O74" i="18"/>
  <c r="W74" i="18" s="1"/>
  <c r="O75" i="18"/>
  <c r="W75" i="18" s="1"/>
  <c r="O75" i="20"/>
  <c r="W75" i="20" s="1"/>
  <c r="O77" i="20"/>
  <c r="W77" i="20" s="1"/>
  <c r="Q79" i="18"/>
  <c r="P73" i="10"/>
  <c r="P79" i="18"/>
  <c r="P82" i="18"/>
  <c r="O79" i="20"/>
  <c r="W79" i="20" s="1"/>
  <c r="O81" i="20"/>
  <c r="W81" i="20" s="1"/>
  <c r="O81" i="18"/>
  <c r="W81" i="18" s="1"/>
  <c r="O79" i="18"/>
  <c r="W79" i="18" s="1"/>
  <c r="P78" i="10"/>
  <c r="S78" i="10" s="1"/>
  <c r="Q79" i="20"/>
  <c r="Q81" i="20"/>
  <c r="Q81" i="18"/>
  <c r="P82" i="19"/>
  <c r="P76" i="19"/>
  <c r="S76" i="19" s="1"/>
  <c r="P79" i="19"/>
  <c r="P73" i="17"/>
  <c r="S73" i="17" s="1"/>
  <c r="P77" i="19"/>
  <c r="S77" i="19" s="1"/>
  <c r="O71" i="19"/>
  <c r="Q76" i="6"/>
  <c r="O71" i="6"/>
  <c r="O71" i="18" s="1"/>
  <c r="N71" i="18"/>
  <c r="O72" i="6"/>
  <c r="Q73" i="6"/>
  <c r="Q73" i="18" s="1"/>
  <c r="O78" i="6"/>
  <c r="O78" i="18" s="1"/>
  <c r="P81" i="10"/>
  <c r="S81" i="10" s="1"/>
  <c r="S81" i="13"/>
  <c r="S82" i="10"/>
  <c r="S78" i="17"/>
  <c r="S73" i="10"/>
  <c r="S79" i="14"/>
  <c r="S79" i="17"/>
  <c r="S79" i="11"/>
  <c r="S79" i="12"/>
  <c r="S73" i="13"/>
  <c r="S78" i="11"/>
  <c r="S78" i="12"/>
  <c r="S81" i="12"/>
  <c r="S81" i="11"/>
  <c r="S81" i="15"/>
  <c r="S81" i="16"/>
  <c r="S73" i="14"/>
  <c r="S73" i="12"/>
  <c r="S79" i="16"/>
  <c r="S79" i="13"/>
  <c r="S81" i="17"/>
  <c r="S81" i="14"/>
  <c r="S37" i="20"/>
  <c r="U81" i="6"/>
  <c r="U80" i="6"/>
  <c r="Q78" i="6"/>
  <c r="Q78" i="20" s="1"/>
  <c r="Q72" i="6"/>
  <c r="Q71" i="6"/>
  <c r="O76" i="6"/>
  <c r="O76" i="18" s="1"/>
  <c r="W76" i="18" s="1"/>
  <c r="O72" i="10"/>
  <c r="O72" i="13"/>
  <c r="P72" i="13" s="1"/>
  <c r="S72" i="13" s="1"/>
  <c r="O72" i="12"/>
  <c r="P72" i="12" s="1"/>
  <c r="S72" i="12" s="1"/>
  <c r="O72" i="17"/>
  <c r="O72" i="16"/>
  <c r="P72" i="16" s="1"/>
  <c r="S72" i="16" s="1"/>
  <c r="O72" i="15"/>
  <c r="P72" i="15" s="1"/>
  <c r="S72" i="15" s="1"/>
  <c r="O72" i="19"/>
  <c r="O72" i="11"/>
  <c r="P72" i="11" s="1"/>
  <c r="S72" i="11" s="1"/>
  <c r="Q71" i="19"/>
  <c r="O73" i="19"/>
  <c r="S26" i="18"/>
  <c r="S19" i="18"/>
  <c r="S16" i="18"/>
  <c r="S18" i="18"/>
  <c r="O73" i="6"/>
  <c r="O73" i="18" s="1"/>
  <c r="W73" i="18" s="1"/>
  <c r="N80" i="6"/>
  <c r="S21" i="20"/>
  <c r="S24" i="18"/>
  <c r="S26" i="20"/>
  <c r="R68" i="17"/>
  <c r="R68" i="10"/>
  <c r="R68" i="15"/>
  <c r="R68" i="12"/>
  <c r="R68" i="13"/>
  <c r="R68" i="16"/>
  <c r="Q71" i="12"/>
  <c r="R68" i="11"/>
  <c r="S19" i="20"/>
  <c r="S22" i="18"/>
  <c r="S18" i="20"/>
  <c r="S20" i="18"/>
  <c r="S17" i="18"/>
  <c r="Q71" i="15"/>
  <c r="Q71" i="11"/>
  <c r="S38" i="18"/>
  <c r="Q71" i="17"/>
  <c r="S20" i="20"/>
  <c r="Q71" i="14"/>
  <c r="S24" i="20"/>
  <c r="Q71" i="10"/>
  <c r="S21" i="18"/>
  <c r="S29" i="18"/>
  <c r="P72" i="6"/>
  <c r="S16" i="20"/>
  <c r="Q71" i="13"/>
  <c r="S22" i="20"/>
  <c r="S29" i="20"/>
  <c r="Q71" i="16"/>
  <c r="S17" i="20"/>
  <c r="P77" i="6"/>
  <c r="P77" i="18" s="1"/>
  <c r="P74" i="6"/>
  <c r="P71" i="6"/>
  <c r="P75" i="6"/>
  <c r="W78" i="18" l="1"/>
  <c r="Q73" i="20"/>
  <c r="N80" i="18"/>
  <c r="Q78" i="18"/>
  <c r="Q72" i="20"/>
  <c r="Q72" i="18"/>
  <c r="Q76" i="18"/>
  <c r="Q76" i="20"/>
  <c r="O73" i="20"/>
  <c r="W73" i="20" s="1"/>
  <c r="P74" i="18"/>
  <c r="P74" i="20"/>
  <c r="P82" i="20"/>
  <c r="S82" i="19"/>
  <c r="S82" i="20" s="1"/>
  <c r="P75" i="18"/>
  <c r="P75" i="20"/>
  <c r="O71" i="20"/>
  <c r="O76" i="20"/>
  <c r="W76" i="20" s="1"/>
  <c r="S6" i="20" s="1"/>
  <c r="I42" i="20" s="1"/>
  <c r="J42" i="20" s="1"/>
  <c r="K42" i="20" s="1"/>
  <c r="P79" i="20"/>
  <c r="S79" i="19"/>
  <c r="S79" i="20" s="1"/>
  <c r="O78" i="20"/>
  <c r="W78" i="20" s="1"/>
  <c r="P77" i="20"/>
  <c r="P72" i="10"/>
  <c r="O72" i="18"/>
  <c r="W72" i="18" s="1"/>
  <c r="O72" i="20"/>
  <c r="W72" i="20" s="1"/>
  <c r="P81" i="20"/>
  <c r="P81" i="18"/>
  <c r="AA79" i="18"/>
  <c r="S79" i="18"/>
  <c r="Q71" i="20"/>
  <c r="S82" i="18"/>
  <c r="AA82" i="18"/>
  <c r="P72" i="17"/>
  <c r="P73" i="19"/>
  <c r="P72" i="19"/>
  <c r="S72" i="19" s="1"/>
  <c r="P71" i="19"/>
  <c r="S71" i="19" s="1"/>
  <c r="P76" i="6"/>
  <c r="P76" i="18" s="1"/>
  <c r="S6" i="18"/>
  <c r="Q1" i="18" s="1"/>
  <c r="Q71" i="18"/>
  <c r="X74" i="6"/>
  <c r="P78" i="6"/>
  <c r="P78" i="20" s="1"/>
  <c r="X72" i="6"/>
  <c r="Q80" i="6"/>
  <c r="Q80" i="18" s="1"/>
  <c r="X71" i="6"/>
  <c r="O80" i="6"/>
  <c r="O80" i="18" s="1"/>
  <c r="W80" i="18" s="1"/>
  <c r="W74" i="6"/>
  <c r="W72" i="6"/>
  <c r="Y71" i="6"/>
  <c r="W71" i="6"/>
  <c r="P73" i="6"/>
  <c r="P73" i="18" s="1"/>
  <c r="W71" i="18"/>
  <c r="S7" i="18" s="1"/>
  <c r="S77" i="6"/>
  <c r="Y74" i="6"/>
  <c r="Y72" i="6"/>
  <c r="S72" i="6"/>
  <c r="P71" i="15"/>
  <c r="P71" i="16"/>
  <c r="P71" i="13"/>
  <c r="P71" i="10"/>
  <c r="P71" i="14"/>
  <c r="P71" i="17"/>
  <c r="S71" i="6"/>
  <c r="P71" i="11"/>
  <c r="P71" i="12"/>
  <c r="S75" i="6"/>
  <c r="S74" i="6"/>
  <c r="S74" i="20" l="1"/>
  <c r="S74" i="18"/>
  <c r="Y74" i="20" s="1"/>
  <c r="AA74" i="18"/>
  <c r="AA77" i="18"/>
  <c r="S77" i="18"/>
  <c r="Y77" i="20" s="1"/>
  <c r="P78" i="18"/>
  <c r="S76" i="6"/>
  <c r="P73" i="20"/>
  <c r="S73" i="19"/>
  <c r="S77" i="20"/>
  <c r="P76" i="20"/>
  <c r="AA75" i="18"/>
  <c r="S75" i="18"/>
  <c r="Y75" i="20" s="1"/>
  <c r="S75" i="20"/>
  <c r="P71" i="20"/>
  <c r="Y82" i="20"/>
  <c r="Y79" i="20"/>
  <c r="S72" i="10"/>
  <c r="P72" i="20"/>
  <c r="P72" i="18"/>
  <c r="S72" i="17"/>
  <c r="P71" i="18"/>
  <c r="X73" i="6"/>
  <c r="S78" i="6"/>
  <c r="Q1" i="20"/>
  <c r="I14" i="20"/>
  <c r="J14" i="20" s="1"/>
  <c r="K14" i="20" s="1"/>
  <c r="I56" i="18"/>
  <c r="I64" i="18"/>
  <c r="J64" i="18" s="1"/>
  <c r="K64" i="18" s="1"/>
  <c r="I32" i="18"/>
  <c r="J32" i="18" s="1"/>
  <c r="K32" i="18" s="1"/>
  <c r="I57" i="18"/>
  <c r="J57" i="18" s="1"/>
  <c r="K57" i="18" s="1"/>
  <c r="I65" i="18"/>
  <c r="J65" i="18" s="1"/>
  <c r="K65" i="18" s="1"/>
  <c r="I25" i="18"/>
  <c r="I33" i="18"/>
  <c r="J33" i="18" s="1"/>
  <c r="K33" i="18" s="1"/>
  <c r="I55" i="18"/>
  <c r="I58" i="18"/>
  <c r="J58" i="18" s="1"/>
  <c r="K58" i="18" s="1"/>
  <c r="I26" i="18"/>
  <c r="I34" i="18"/>
  <c r="J34" i="18" s="1"/>
  <c r="K34" i="18" s="1"/>
  <c r="I59" i="18"/>
  <c r="J59" i="18" s="1"/>
  <c r="K59" i="18" s="1"/>
  <c r="I27" i="18"/>
  <c r="I35" i="18"/>
  <c r="J35" i="18" s="1"/>
  <c r="K35" i="18" s="1"/>
  <c r="I63" i="18"/>
  <c r="J63" i="18" s="1"/>
  <c r="K63" i="18" s="1"/>
  <c r="I31" i="18"/>
  <c r="J31" i="18" s="1"/>
  <c r="K31" i="18" s="1"/>
  <c r="I60" i="18"/>
  <c r="J60" i="18" s="1"/>
  <c r="K60" i="18" s="1"/>
  <c r="I28" i="18"/>
  <c r="I36" i="18"/>
  <c r="J36" i="18" s="1"/>
  <c r="K36" i="18" s="1"/>
  <c r="I53" i="18"/>
  <c r="I61" i="18"/>
  <c r="J61" i="18" s="1"/>
  <c r="K61" i="18" s="1"/>
  <c r="I29" i="18"/>
  <c r="I37" i="18"/>
  <c r="J37" i="18" s="1"/>
  <c r="K37" i="18" s="1"/>
  <c r="I54" i="18"/>
  <c r="I62" i="18"/>
  <c r="J62" i="18" s="1"/>
  <c r="K62" i="18" s="1"/>
  <c r="I30" i="18"/>
  <c r="J30" i="18" s="1"/>
  <c r="K30" i="18" s="1"/>
  <c r="I42" i="18"/>
  <c r="J42" i="18" s="1"/>
  <c r="K42" i="18" s="1"/>
  <c r="I14" i="18"/>
  <c r="J14" i="18" s="1"/>
  <c r="K14" i="18" s="1"/>
  <c r="W73" i="6"/>
  <c r="P80" i="6"/>
  <c r="P80" i="18" s="1"/>
  <c r="S73" i="6"/>
  <c r="Y73" i="6"/>
  <c r="Q5" i="18"/>
  <c r="S71" i="15"/>
  <c r="S71" i="17"/>
  <c r="S71" i="10"/>
  <c r="S71" i="16"/>
  <c r="S71" i="12"/>
  <c r="S71" i="11"/>
  <c r="S71" i="14"/>
  <c r="S71" i="13"/>
  <c r="S73" i="18" l="1"/>
  <c r="AA73" i="18"/>
  <c r="S78" i="20"/>
  <c r="S78" i="18"/>
  <c r="Y78" i="20" s="1"/>
  <c r="AA78" i="18"/>
  <c r="S76" i="18"/>
  <c r="Y76" i="20" s="1"/>
  <c r="AA76" i="18"/>
  <c r="S76" i="20"/>
  <c r="S73" i="20"/>
  <c r="Y73" i="20"/>
  <c r="S72" i="20"/>
  <c r="AA72" i="18"/>
  <c r="S72" i="18"/>
  <c r="Y72" i="20" s="1"/>
  <c r="AA71" i="18"/>
  <c r="S71" i="20"/>
  <c r="S71" i="18"/>
  <c r="Y71" i="20" s="1"/>
  <c r="S80" i="6"/>
  <c r="S81" i="6"/>
  <c r="S80" i="18" l="1"/>
  <c r="AA80" i="18"/>
  <c r="AA81" i="18"/>
  <c r="S81" i="18"/>
  <c r="Y81" i="20" s="1"/>
  <c r="S81" i="20"/>
  <c r="P12" i="18"/>
  <c r="S68" i="10"/>
  <c r="Q68" i="18"/>
  <c r="N68" i="18"/>
  <c r="P68" i="18" l="1"/>
  <c r="U12" i="18"/>
  <c r="U80" i="10"/>
  <c r="O68" i="10"/>
  <c r="M68" i="10"/>
  <c r="R68" i="18"/>
  <c r="M84" i="10" l="1"/>
  <c r="M68" i="11"/>
  <c r="U80" i="11"/>
  <c r="U85" i="10" l="1"/>
  <c r="U84" i="10"/>
  <c r="Q84" i="10"/>
  <c r="N84" i="10"/>
  <c r="M68" i="12"/>
  <c r="S68" i="12"/>
  <c r="U80" i="12"/>
  <c r="O68" i="12"/>
  <c r="O68" i="11"/>
  <c r="O84" i="10"/>
  <c r="M84" i="11"/>
  <c r="S68" i="11"/>
  <c r="U85" i="11" l="1"/>
  <c r="U84" i="11"/>
  <c r="P84" i="10"/>
  <c r="N84" i="11"/>
  <c r="U80" i="13"/>
  <c r="M68" i="13"/>
  <c r="M84" i="12"/>
  <c r="U85" i="12" l="1"/>
  <c r="U84" i="12"/>
  <c r="O68" i="13"/>
  <c r="O84" i="11"/>
  <c r="S84" i="10"/>
  <c r="Q84" i="12"/>
  <c r="N84" i="12"/>
  <c r="Q84" i="11"/>
  <c r="S68" i="13"/>
  <c r="M68" i="14"/>
  <c r="O68" i="14"/>
  <c r="U80" i="14"/>
  <c r="M84" i="13"/>
  <c r="U85" i="13" l="1"/>
  <c r="U84" i="13"/>
  <c r="M68" i="15"/>
  <c r="S68" i="15"/>
  <c r="U80" i="15"/>
  <c r="N84" i="13"/>
  <c r="S68" i="14"/>
  <c r="O84" i="12"/>
  <c r="M84" i="14"/>
  <c r="S85" i="10"/>
  <c r="P84" i="11"/>
  <c r="U85" i="14" l="1"/>
  <c r="U84" i="14"/>
  <c r="U80" i="16"/>
  <c r="O68" i="16"/>
  <c r="M68" i="16"/>
  <c r="S84" i="11"/>
  <c r="P84" i="12"/>
  <c r="M84" i="15"/>
  <c r="N84" i="14"/>
  <c r="O84" i="13"/>
  <c r="Q84" i="13"/>
  <c r="O68" i="15"/>
  <c r="U85" i="15" l="1"/>
  <c r="U84" i="15"/>
  <c r="L12" i="19"/>
  <c r="L12" i="20" s="1"/>
  <c r="Y12" i="20" s="1"/>
  <c r="X12" i="19"/>
  <c r="W12" i="19" s="1"/>
  <c r="Q84" i="14"/>
  <c r="S68" i="17"/>
  <c r="U80" i="17"/>
  <c r="M68" i="17"/>
  <c r="U73" i="20" s="1"/>
  <c r="M12" i="18"/>
  <c r="M80" i="18" s="1"/>
  <c r="S84" i="12"/>
  <c r="S68" i="16"/>
  <c r="P84" i="13"/>
  <c r="O84" i="14"/>
  <c r="Q84" i="15"/>
  <c r="N84" i="15"/>
  <c r="S85" i="11"/>
  <c r="M84" i="16"/>
  <c r="M68" i="18" l="1"/>
  <c r="U80" i="18"/>
  <c r="U73" i="18"/>
  <c r="U85" i="16"/>
  <c r="U84" i="16"/>
  <c r="P12" i="19"/>
  <c r="U12" i="19" s="1"/>
  <c r="M12" i="19"/>
  <c r="M80" i="19" s="1"/>
  <c r="N80" i="19" s="1"/>
  <c r="N80" i="20" s="1"/>
  <c r="N84" i="20" s="1"/>
  <c r="N84" i="16"/>
  <c r="Q84" i="16"/>
  <c r="M84" i="17"/>
  <c r="M88" i="18" s="1"/>
  <c r="S12" i="18"/>
  <c r="S68" i="18" s="1"/>
  <c r="S85" i="12"/>
  <c r="O68" i="17"/>
  <c r="O68" i="18"/>
  <c r="O84" i="15"/>
  <c r="P84" i="14"/>
  <c r="S84" i="13"/>
  <c r="Q80" i="19" l="1"/>
  <c r="Q80" i="20" s="1"/>
  <c r="U85" i="17"/>
  <c r="U84" i="17"/>
  <c r="M12" i="20"/>
  <c r="M80" i="20" s="1"/>
  <c r="N68" i="19"/>
  <c r="N68" i="20"/>
  <c r="Q68" i="19"/>
  <c r="Q68" i="20"/>
  <c r="P68" i="19"/>
  <c r="P12" i="20"/>
  <c r="S12" i="19"/>
  <c r="P84" i="15"/>
  <c r="O84" i="16"/>
  <c r="S84" i="14"/>
  <c r="M84" i="18"/>
  <c r="S85" i="13"/>
  <c r="N84" i="17"/>
  <c r="N88" i="18" s="1"/>
  <c r="U80" i="19" l="1"/>
  <c r="U81" i="20"/>
  <c r="P68" i="20"/>
  <c r="U12" i="20"/>
  <c r="U85" i="18"/>
  <c r="U84" i="18"/>
  <c r="S68" i="19"/>
  <c r="S12" i="20"/>
  <c r="S68" i="20" s="1"/>
  <c r="U80" i="20"/>
  <c r="M84" i="19"/>
  <c r="O68" i="19"/>
  <c r="O68" i="20"/>
  <c r="R68" i="19"/>
  <c r="R68" i="20"/>
  <c r="S85" i="14"/>
  <c r="P84" i="16"/>
  <c r="O84" i="17"/>
  <c r="O88" i="18" s="1"/>
  <c r="N84" i="18"/>
  <c r="Q84" i="17"/>
  <c r="Q88" i="18" s="1"/>
  <c r="Q84" i="18"/>
  <c r="S84" i="15"/>
  <c r="U85" i="19" l="1"/>
  <c r="U84" i="19"/>
  <c r="M84" i="20"/>
  <c r="N84" i="19"/>
  <c r="O80" i="19"/>
  <c r="O80" i="20" s="1"/>
  <c r="W80" i="20" s="1"/>
  <c r="S8" i="18"/>
  <c r="W84" i="18"/>
  <c r="J4" i="18" s="1"/>
  <c r="S84" i="16"/>
  <c r="S85" i="15"/>
  <c r="P84" i="17"/>
  <c r="P88" i="18" s="1"/>
  <c r="P84" i="18"/>
  <c r="P80" i="19" l="1"/>
  <c r="I20" i="18"/>
  <c r="I43" i="18"/>
  <c r="I51" i="18"/>
  <c r="I12" i="18"/>
  <c r="J12" i="18" s="1"/>
  <c r="K12" i="18" s="1"/>
  <c r="I21" i="18"/>
  <c r="J21" i="18" s="1"/>
  <c r="K21" i="18" s="1"/>
  <c r="I44" i="18"/>
  <c r="J44" i="18" s="1"/>
  <c r="K44" i="18" s="1"/>
  <c r="I52" i="18"/>
  <c r="J52" i="18" s="1"/>
  <c r="K52" i="18" s="1"/>
  <c r="I13" i="18"/>
  <c r="J13" i="18" s="1"/>
  <c r="K13" i="18" s="1"/>
  <c r="I22" i="18"/>
  <c r="I45" i="18"/>
  <c r="J45" i="18" s="1"/>
  <c r="K45" i="18" s="1"/>
  <c r="I66" i="18"/>
  <c r="J66" i="18" s="1"/>
  <c r="K66" i="18" s="1"/>
  <c r="I15" i="18"/>
  <c r="J15" i="18" s="1"/>
  <c r="K15" i="18" s="1"/>
  <c r="I23" i="18"/>
  <c r="J23" i="18" s="1"/>
  <c r="K23" i="18" s="1"/>
  <c r="I46" i="18"/>
  <c r="J46" i="18" s="1"/>
  <c r="K46" i="18" s="1"/>
  <c r="I16" i="18"/>
  <c r="J16" i="18" s="1"/>
  <c r="K16" i="18" s="1"/>
  <c r="I24" i="18"/>
  <c r="J24" i="18" s="1"/>
  <c r="K24" i="18" s="1"/>
  <c r="I47" i="18"/>
  <c r="I41" i="18"/>
  <c r="J41" i="18" s="1"/>
  <c r="K41" i="18" s="1"/>
  <c r="I17" i="18"/>
  <c r="J17" i="18" s="1"/>
  <c r="K17" i="18" s="1"/>
  <c r="I38" i="18"/>
  <c r="J38" i="18" s="1"/>
  <c r="K38" i="18" s="1"/>
  <c r="I48" i="18"/>
  <c r="J48" i="18" s="1"/>
  <c r="K48" i="18" s="1"/>
  <c r="I50" i="18"/>
  <c r="J50" i="18" s="1"/>
  <c r="K50" i="18" s="1"/>
  <c r="I18" i="18"/>
  <c r="J18" i="18" s="1"/>
  <c r="K18" i="18" s="1"/>
  <c r="I40" i="18"/>
  <c r="J40" i="18" s="1"/>
  <c r="K40" i="18" s="1"/>
  <c r="I49" i="18"/>
  <c r="J49" i="18" s="1"/>
  <c r="K49" i="18" s="1"/>
  <c r="I19" i="18"/>
  <c r="J19" i="18" s="1"/>
  <c r="K19" i="18" s="1"/>
  <c r="U85" i="20"/>
  <c r="U84" i="20"/>
  <c r="Q84" i="19"/>
  <c r="Q84" i="20"/>
  <c r="O84" i="19"/>
  <c r="J20" i="18"/>
  <c r="K20" i="18" s="1"/>
  <c r="J55" i="18"/>
  <c r="K55" i="18" s="1"/>
  <c r="J56" i="18"/>
  <c r="K56" i="18" s="1"/>
  <c r="J25" i="18"/>
  <c r="K25" i="18" s="1"/>
  <c r="J54" i="18"/>
  <c r="K54" i="18" s="1"/>
  <c r="J51" i="18"/>
  <c r="K51" i="18" s="1"/>
  <c r="J27" i="18"/>
  <c r="K27" i="18" s="1"/>
  <c r="J22" i="18"/>
  <c r="K22" i="18" s="1"/>
  <c r="W85" i="18"/>
  <c r="K5" i="18" s="1"/>
  <c r="J28" i="18"/>
  <c r="K28" i="18" s="1"/>
  <c r="J43" i="18"/>
  <c r="K43" i="18" s="1"/>
  <c r="J29" i="18"/>
  <c r="K29" i="18" s="1"/>
  <c r="J47" i="18"/>
  <c r="K47" i="18" s="1"/>
  <c r="J26" i="18"/>
  <c r="K26" i="18" s="1"/>
  <c r="J53" i="18"/>
  <c r="K53" i="18" s="1"/>
  <c r="S84" i="17"/>
  <c r="AA84" i="18" s="1"/>
  <c r="S85" i="16"/>
  <c r="P80" i="20" l="1"/>
  <c r="S80" i="19"/>
  <c r="S88" i="18"/>
  <c r="O84" i="18"/>
  <c r="W84" i="20"/>
  <c r="J4" i="20" s="1"/>
  <c r="P84" i="20"/>
  <c r="P84" i="19"/>
  <c r="S8" i="20"/>
  <c r="S85" i="17"/>
  <c r="S84" i="18"/>
  <c r="S80" i="20" l="1"/>
  <c r="Y80" i="20"/>
  <c r="I16" i="20"/>
  <c r="J16" i="20" s="1"/>
  <c r="K16" i="20" s="1"/>
  <c r="I24" i="20"/>
  <c r="I47" i="20"/>
  <c r="J47" i="20" s="1"/>
  <c r="K47" i="20" s="1"/>
  <c r="I17" i="20"/>
  <c r="J17" i="20" s="1"/>
  <c r="K17" i="20" s="1"/>
  <c r="I38" i="20"/>
  <c r="J38" i="20" s="1"/>
  <c r="K38" i="20" s="1"/>
  <c r="I48" i="20"/>
  <c r="J48" i="20" s="1"/>
  <c r="K48" i="20" s="1"/>
  <c r="I18" i="20"/>
  <c r="J18" i="20" s="1"/>
  <c r="K18" i="20" s="1"/>
  <c r="I40" i="20"/>
  <c r="J40" i="20" s="1"/>
  <c r="K40" i="20" s="1"/>
  <c r="I49" i="20"/>
  <c r="J49" i="20" s="1"/>
  <c r="K49" i="20" s="1"/>
  <c r="I19" i="20"/>
  <c r="J19" i="20" s="1"/>
  <c r="K19" i="20" s="1"/>
  <c r="I41" i="20"/>
  <c r="J41" i="20" s="1"/>
  <c r="K41" i="20" s="1"/>
  <c r="I50" i="20"/>
  <c r="J50" i="20" s="1"/>
  <c r="K50" i="20" s="1"/>
  <c r="I20" i="20"/>
  <c r="J20" i="20" s="1"/>
  <c r="K20" i="20" s="1"/>
  <c r="I43" i="20"/>
  <c r="J43" i="20" s="1"/>
  <c r="K43" i="20" s="1"/>
  <c r="I51" i="20"/>
  <c r="J51" i="20" s="1"/>
  <c r="K51" i="20" s="1"/>
  <c r="I23" i="20"/>
  <c r="J23" i="20" s="1"/>
  <c r="K23" i="20" s="1"/>
  <c r="I12" i="20"/>
  <c r="J12" i="20" s="1"/>
  <c r="K12" i="20" s="1"/>
  <c r="I21" i="20"/>
  <c r="J21" i="20" s="1"/>
  <c r="K21" i="20" s="1"/>
  <c r="I44" i="20"/>
  <c r="J44" i="20" s="1"/>
  <c r="K44" i="20" s="1"/>
  <c r="I52" i="20"/>
  <c r="J52" i="20" s="1"/>
  <c r="K52" i="20" s="1"/>
  <c r="I15" i="20"/>
  <c r="J15" i="20" s="1"/>
  <c r="K15" i="20" s="1"/>
  <c r="I13" i="20"/>
  <c r="J13" i="20" s="1"/>
  <c r="K13" i="20" s="1"/>
  <c r="I22" i="20"/>
  <c r="J22" i="20" s="1"/>
  <c r="K22" i="20" s="1"/>
  <c r="I45" i="20"/>
  <c r="J45" i="20" s="1"/>
  <c r="K45" i="20" s="1"/>
  <c r="I66" i="20"/>
  <c r="J66" i="20" s="1"/>
  <c r="K66" i="20" s="1"/>
  <c r="I46" i="20"/>
  <c r="J46" i="20" s="1"/>
  <c r="K46" i="20" s="1"/>
  <c r="S84" i="19"/>
  <c r="Y84" i="20"/>
  <c r="J24" i="20"/>
  <c r="K24" i="20" s="1"/>
  <c r="S85" i="18"/>
  <c r="S85" i="19" l="1"/>
  <c r="S84" i="20"/>
  <c r="S85" i="20" l="1"/>
  <c r="M68" i="20" l="1"/>
  <c r="M68" i="19"/>
  <c r="W71" i="20"/>
  <c r="S7" i="20" s="1"/>
  <c r="I27" i="20" l="1"/>
  <c r="J27" i="20" s="1"/>
  <c r="K27" i="20" s="1"/>
  <c r="I28" i="20"/>
  <c r="J28" i="20" s="1"/>
  <c r="K28" i="20" s="1"/>
  <c r="I60" i="20"/>
  <c r="J60" i="20" s="1"/>
  <c r="K60" i="20" s="1"/>
  <c r="I58" i="20"/>
  <c r="J58" i="20" s="1"/>
  <c r="K58" i="20" s="1"/>
  <c r="I63" i="20"/>
  <c r="J63" i="20" s="1"/>
  <c r="K63" i="20" s="1"/>
  <c r="I33" i="20"/>
  <c r="J33" i="20" s="1"/>
  <c r="K33" i="20" s="1"/>
  <c r="I32" i="20"/>
  <c r="J32" i="20" s="1"/>
  <c r="K32" i="20" s="1"/>
  <c r="I36" i="20"/>
  <c r="J36" i="20" s="1"/>
  <c r="K36" i="20" s="1"/>
  <c r="I61" i="20"/>
  <c r="J61" i="20" s="1"/>
  <c r="K61" i="20" s="1"/>
  <c r="I37" i="20"/>
  <c r="J37" i="20" s="1"/>
  <c r="K37" i="20" s="1"/>
  <c r="I54" i="20"/>
  <c r="J54" i="20" s="1"/>
  <c r="K54" i="20" s="1"/>
  <c r="I59" i="20"/>
  <c r="J59" i="20" s="1"/>
  <c r="K59" i="20" s="1"/>
  <c r="I34" i="20"/>
  <c r="J34" i="20" s="1"/>
  <c r="K34" i="20" s="1"/>
  <c r="I65" i="20"/>
  <c r="J65" i="20" s="1"/>
  <c r="K65" i="20" s="1"/>
  <c r="I26" i="20"/>
  <c r="J26" i="20" s="1"/>
  <c r="K26" i="20" s="1"/>
  <c r="I35" i="20"/>
  <c r="J35" i="20" s="1"/>
  <c r="K35" i="20" s="1"/>
  <c r="I64" i="20"/>
  <c r="J64" i="20" s="1"/>
  <c r="K64" i="20" s="1"/>
  <c r="Q5" i="20"/>
  <c r="I55" i="20"/>
  <c r="J55" i="20" s="1"/>
  <c r="K55" i="20" s="1"/>
  <c r="W85" i="20"/>
  <c r="K5" i="20" s="1"/>
  <c r="I30" i="20"/>
  <c r="J30" i="20" s="1"/>
  <c r="K30" i="20" s="1"/>
  <c r="I29" i="20"/>
  <c r="J29" i="20" s="1"/>
  <c r="K29" i="20" s="1"/>
  <c r="I56" i="20"/>
  <c r="J56" i="20" s="1"/>
  <c r="K56" i="20" s="1"/>
  <c r="I53" i="20"/>
  <c r="J53" i="20" s="1"/>
  <c r="K53" i="20" s="1"/>
  <c r="I31" i="20"/>
  <c r="J31" i="20" s="1"/>
  <c r="K31" i="20" s="1"/>
  <c r="I57" i="20"/>
  <c r="J57" i="20" s="1"/>
  <c r="K57" i="20" s="1"/>
  <c r="I62" i="20"/>
  <c r="J62" i="20" s="1"/>
  <c r="K62" i="20" s="1"/>
  <c r="I25" i="20"/>
  <c r="J25" i="20" s="1"/>
  <c r="K25" i="20" s="1"/>
  <c r="O84" i="20" l="1"/>
</calcChain>
</file>

<file path=xl/sharedStrings.xml><?xml version="1.0" encoding="utf-8"?>
<sst xmlns="http://schemas.openxmlformats.org/spreadsheetml/2006/main" count="4978" uniqueCount="215">
  <si>
    <t>:</t>
  </si>
  <si>
    <t>ENSAIOS (%)</t>
  </si>
  <si>
    <t>PLANILHA DE SERVIÇOS   -   CONFORME CONTRATO</t>
  </si>
  <si>
    <t>Município:</t>
  </si>
  <si>
    <t xml:space="preserve">SAM  </t>
  </si>
  <si>
    <t>Projeto :</t>
  </si>
  <si>
    <t>LOTE</t>
  </si>
  <si>
    <t>Local da Obra :</t>
  </si>
  <si>
    <t>Código</t>
  </si>
  <si>
    <t>Orígem</t>
  </si>
  <si>
    <t>DESCRIÇÃO DOS SERVIÇOS</t>
  </si>
  <si>
    <t>ENSAIOS</t>
  </si>
  <si>
    <t>VALORES DA PROPOSTA COM INSUMOS SEPARADOS</t>
  </si>
  <si>
    <t>IMPRIMIR</t>
  </si>
  <si>
    <t/>
  </si>
  <si>
    <t>ITENS</t>
  </si>
  <si>
    <t>Arquivo</t>
  </si>
  <si>
    <t>REVESTIMENTO</t>
  </si>
  <si>
    <t>ton</t>
  </si>
  <si>
    <t>PAISAGISMO</t>
  </si>
  <si>
    <t>x</t>
  </si>
  <si>
    <t>TOTAIS DE ITENS COM LIGANTES DE PETROLEO</t>
  </si>
  <si>
    <r>
      <rPr>
        <b/>
        <i/>
        <u/>
        <sz val="8"/>
        <rFont val="Arial"/>
        <family val="2"/>
      </rPr>
      <t>"Digite"</t>
    </r>
    <r>
      <rPr>
        <b/>
        <sz val="8"/>
        <rFont val="Arial"/>
        <family val="2"/>
      </rPr>
      <t xml:space="preserve">
QUANT</t>
    </r>
  </si>
  <si>
    <t>Unid</t>
  </si>
  <si>
    <t>Nº do Contrato</t>
  </si>
  <si>
    <t>Valor do Contrato</t>
  </si>
  <si>
    <t xml:space="preserve">Empresa </t>
  </si>
  <si>
    <t>Mês</t>
  </si>
  <si>
    <t>Índice</t>
  </si>
  <si>
    <t>Variação (%)</t>
  </si>
  <si>
    <t>No mês</t>
  </si>
  <si>
    <t>No ano</t>
  </si>
  <si>
    <t>12 meses</t>
  </si>
  <si>
    <t>% parcial</t>
  </si>
  <si>
    <t>...</t>
  </si>
  <si>
    <t>Fonte: FGV</t>
  </si>
  <si>
    <t xml:space="preserve">                  Agência Nacional do Petróleo, Gás Natural e Biocombustíveis</t>
  </si>
  <si>
    <t xml:space="preserve">                  Superintendência de Defesa da Concorrência, Estudos e Regulação Econômica</t>
  </si>
  <si>
    <t>PREÇOS MÉDIOS PONDERADOS SEMANAIS PRATICADOS PELOS PRODUTORES E IMPORTADORES DE DERIVADOS DE PETRÓLEO</t>
  </si>
  <si>
    <r>
      <rPr>
        <b/>
        <sz val="11"/>
        <color indexed="10"/>
        <rFont val="Calibri"/>
        <family val="2"/>
      </rPr>
      <t>IMPORTANTE:</t>
    </r>
    <r>
      <rPr>
        <sz val="11"/>
        <color indexed="10"/>
        <rFont val="Calibri"/>
        <family val="2"/>
      </rPr>
      <t xml:space="preserve"> </t>
    </r>
    <r>
      <rPr>
        <sz val="11"/>
        <rFont val="Calibri"/>
        <family val="2"/>
      </rPr>
      <t>O produto 'Óleo Diesel' contempla os diversos tipos de óleo diesel automotivo comercializados no País.</t>
    </r>
  </si>
  <si>
    <t>Produto</t>
  </si>
  <si>
    <t>Período</t>
  </si>
  <si>
    <t>Região</t>
  </si>
  <si>
    <t>Brasil</t>
  </si>
  <si>
    <t>Sul</t>
  </si>
  <si>
    <t>Asfalto Diluído de Petróleo de Cura Média 30 (R$/kg)</t>
  </si>
  <si>
    <t>Cimento Asfáltico de Petróleo 50 70 (R$/kg)</t>
  </si>
  <si>
    <t>*** : sem comercialização.</t>
  </si>
  <si>
    <t>Notas: não inclui ICMS.</t>
  </si>
  <si>
    <t>¹ O produto 'Óleo Diesel' contempla os diversos tipos de óleo diesel automotivo comercializados no País.</t>
  </si>
  <si>
    <t>Dados preliminares.</t>
  </si>
  <si>
    <r>
      <t xml:space="preserve">A </t>
    </r>
    <r>
      <rPr>
        <u/>
        <sz val="11"/>
        <color indexed="8"/>
        <rFont val="Calibri"/>
        <family val="2"/>
      </rPr>
      <t>estimativa</t>
    </r>
    <r>
      <rPr>
        <sz val="8"/>
        <rFont val="Arial"/>
        <family val="2"/>
      </rPr>
      <t xml:space="preserve"> de atualização do arquivo eletrônico disponibilizado é de doze dias após o encerramento da semana de competência.</t>
    </r>
  </si>
  <si>
    <t>Data da Proposta</t>
  </si>
  <si>
    <t>Data do Contrato</t>
  </si>
  <si>
    <t>Preços dos INSUMOS de Petróleo - Tabela da ANP - Região SUL (dia 15 do mês anterior ao da PROPOSTA) :</t>
  </si>
  <si>
    <t>TOTAL SEM REEQUILÍBRIO - Conforme Contrto Inicial</t>
  </si>
  <si>
    <t>Unit 
Insumos</t>
  </si>
  <si>
    <t>Unit 
Total</t>
  </si>
  <si>
    <t>CAP</t>
  </si>
  <si>
    <t>SAM</t>
  </si>
  <si>
    <t>Lote</t>
  </si>
  <si>
    <t>MED</t>
  </si>
  <si>
    <t>data</t>
  </si>
  <si>
    <t xml:space="preserve">Quant
Parcial
</t>
  </si>
  <si>
    <t>Medição - preços iniciais</t>
  </si>
  <si>
    <t>Medição - realinhamento</t>
  </si>
  <si>
    <t>valor</t>
  </si>
  <si>
    <t xml:space="preserve">acréscimo
Insumo
</t>
  </si>
  <si>
    <t>Variação do IGP - DI</t>
  </si>
  <si>
    <t>no peródo</t>
  </si>
  <si>
    <t>Variação do  CAP</t>
  </si>
  <si>
    <t>no período</t>
  </si>
  <si>
    <t>Realinhamento</t>
  </si>
  <si>
    <t>no período  -  (ANP)</t>
  </si>
  <si>
    <t>Emulsões</t>
  </si>
  <si>
    <t>Variação do  CM-30</t>
  </si>
  <si>
    <t>CM-30</t>
  </si>
  <si>
    <t>Empresa :</t>
  </si>
  <si>
    <t>CÁLCULO DO REALINHAMENTO DA MEDIÇÃO PARCIAL</t>
  </si>
  <si>
    <t>mês - medição</t>
  </si>
  <si>
    <t>mês - proposta</t>
  </si>
  <si>
    <t>Unit  - REALINHADO</t>
  </si>
  <si>
    <r>
      <t xml:space="preserve">Ajuste
</t>
    </r>
    <r>
      <rPr>
        <b/>
        <sz val="11"/>
        <rFont val="Arial"/>
        <family val="2"/>
      </rPr>
      <t>%</t>
    </r>
  </si>
  <si>
    <t>TOTAIS 1</t>
  </si>
  <si>
    <t>TOTAIS 2</t>
  </si>
  <si>
    <t>Emulsão RR 1C</t>
  </si>
  <si>
    <t>Emulsão EAI</t>
  </si>
  <si>
    <t>Emulsão RR 2C</t>
  </si>
  <si>
    <t>Emulsão RM 2C</t>
  </si>
  <si>
    <t>CAP 50/70</t>
  </si>
  <si>
    <t>CAP Borracha</t>
  </si>
  <si>
    <t>Produto
Asfáltico</t>
  </si>
  <si>
    <t>TOTAIS -  CAP 50/70</t>
  </si>
  <si>
    <t>TOTAIS -  CAP modificado por borracha</t>
  </si>
  <si>
    <t>TOTAIS -  CAP modificado por polímero SBS(60/85)</t>
  </si>
  <si>
    <t>TOTAIS -  Asfálto Diluído CM-30</t>
  </si>
  <si>
    <t>TOTAIS -  Emulsão EAI</t>
  </si>
  <si>
    <t>TOTAIS -  Emulsão RM 2C</t>
  </si>
  <si>
    <t>TOTAIS -  Emulsão RR 1C</t>
  </si>
  <si>
    <t>TOTAIS -  Emulsão RR 2C</t>
  </si>
  <si>
    <t>X</t>
  </si>
  <si>
    <t>15-mês anterior-medição</t>
  </si>
  <si>
    <t>15-mês anterior-proposta</t>
  </si>
  <si>
    <t>IGP-DI</t>
  </si>
  <si>
    <t>MEDIÇÃO</t>
  </si>
  <si>
    <t>RESUMO   DESTA    MEDIÇÃO   -   REQUILÍBRIO</t>
  </si>
  <si>
    <t>(a)
A Preços
Iniciais</t>
  </si>
  <si>
    <t>(d)
Acréscimo
(c)  -  (b)</t>
  </si>
  <si>
    <t>(e)
Inflação
(INCC)</t>
  </si>
  <si>
    <t>(f)
"REF"
Reequilíbrio</t>
  </si>
  <si>
    <t>IMPACTO   NO   CONTRATO</t>
  </si>
  <si>
    <t xml:space="preserve">Quant
Saldo
</t>
  </si>
  <si>
    <t xml:space="preserve">Quant
Total
</t>
  </si>
  <si>
    <t>Percentual
Médio
Ponderado</t>
  </si>
  <si>
    <t>INCC médio</t>
  </si>
  <si>
    <t>IGP-DI  Médio</t>
  </si>
  <si>
    <t>Custo Percentual do CAP - no CBUQ</t>
  </si>
  <si>
    <t>Custo Percentual do CAP/borracha- no CBUQ</t>
  </si>
  <si>
    <t>Custo Percentual do CAP/polímero - no CBUQ</t>
  </si>
  <si>
    <t>Custo Percentual do CM-30 na imprimação</t>
  </si>
  <si>
    <t>Custo Percentual da Emulsão RR-1C na pintura</t>
  </si>
  <si>
    <t>Custo Percentual da Emulsão RR-2C na capa selante</t>
  </si>
  <si>
    <t>Custo Percentual da Emulsão RR-2C no TSS</t>
  </si>
  <si>
    <t>Custo Percentual da Emulsão RR-2C no TSD</t>
  </si>
  <si>
    <t>Custo Percentual da Emulsão RR-2C no macadame betuminoso</t>
  </si>
  <si>
    <t>Custo Percentual do CAP -  no macadame betuminoso</t>
  </si>
  <si>
    <t>Custo Percentual da Emulsão RR-2C no TST / I-5</t>
  </si>
  <si>
    <t>Custo Percentual da Emulsão RR-2C no PMF aberto</t>
  </si>
  <si>
    <t>Custo Percentual da Emulsão RR-2C no PMF semi - DER</t>
  </si>
  <si>
    <t>Custo Percentual da Emulsão RR-2C no PMF semi - DNIT</t>
  </si>
  <si>
    <t>Percentual - Custo dos Insumos (petroleo) - PROPOSTA</t>
  </si>
  <si>
    <t>custo unitário
INSUMO</t>
  </si>
  <si>
    <t xml:space="preserve">custo 
unitário
</t>
  </si>
  <si>
    <t>custo unitário
Transp +</t>
  </si>
  <si>
    <t>Execução</t>
  </si>
  <si>
    <t>Total</t>
  </si>
  <si>
    <t>CONFERIR</t>
  </si>
  <si>
    <t>%
Parcial</t>
  </si>
  <si>
    <t>%
Acumulada</t>
  </si>
  <si>
    <t>Quant
Acum
"DIGITE"</t>
  </si>
  <si>
    <t>Quant
ESTA
MEDIÇÃO</t>
  </si>
  <si>
    <t>copie daqui</t>
  </si>
  <si>
    <t>Copie daqui</t>
  </si>
  <si>
    <t>(b)
Sem Lucro
(a) - 5,11%</t>
  </si>
  <si>
    <t>(c)
Ajuste Total
(b) +% ANP</t>
  </si>
  <si>
    <t>Desta</t>
  </si>
  <si>
    <t xml:space="preserve">Valor </t>
  </si>
  <si>
    <t>Variação</t>
  </si>
  <si>
    <t>INCC</t>
  </si>
  <si>
    <t>Observação:</t>
  </si>
  <si>
    <r>
      <t xml:space="preserve">DIGITE </t>
    </r>
    <r>
      <rPr>
        <b/>
        <sz val="16"/>
        <color theme="1"/>
        <rFont val="Calibri"/>
        <family val="2"/>
        <scheme val="minor"/>
      </rPr>
      <t>1</t>
    </r>
  </si>
  <si>
    <r>
      <t xml:space="preserve">na colunas </t>
    </r>
    <r>
      <rPr>
        <b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 xml:space="preserve"> - na linha do MÊS/ANO - da </t>
    </r>
    <r>
      <rPr>
        <b/>
        <sz val="11"/>
        <color theme="1"/>
        <rFont val="Calibri"/>
        <family val="2"/>
        <scheme val="minor"/>
      </rPr>
      <t>CARTA PROPOSTA</t>
    </r>
  </si>
  <si>
    <t>.</t>
  </si>
  <si>
    <t>Data limite</t>
  </si>
  <si>
    <t>13/01/202</t>
  </si>
  <si>
    <t>INCC-DI</t>
  </si>
  <si>
    <t>%
parcial</t>
  </si>
  <si>
    <t>% acumulada</t>
  </si>
  <si>
    <t>https://www.gov.br/anp/pt-br/assuntos/precos-e-defesa-da-concorrencia/precos/precos-de-produtores-e-importadores-de-derivados-de-petroleo</t>
  </si>
  <si>
    <t>"Digite"
Unitário da Proposta</t>
  </si>
  <si>
    <t>valor sub-total
de INSUMOS</t>
  </si>
  <si>
    <t>( R$ ) - TOTAIS</t>
  </si>
  <si>
    <t>Proposta</t>
  </si>
  <si>
    <t>Custo Unitário
de INSUMOS
Sem Realinhamento</t>
  </si>
  <si>
    <t>Valor dos Insumos
Sem Realinhamento</t>
  </si>
  <si>
    <t>Valor dos Insumos
Com Realinhamento</t>
  </si>
  <si>
    <t>Custo Unitário
de INSUMOS
COM Realinhamento</t>
  </si>
  <si>
    <t>Custo Unitário
de INSUMOS
SEM Realinhamento</t>
  </si>
  <si>
    <t>IGP-DI-mês da PROPOSTA
 ou Data limite</t>
  </si>
  <si>
    <t xml:space="preserve">Asfalto Diluído de Petróleo - CM 30 </t>
  </si>
  <si>
    <t xml:space="preserve">Cimento Asfáltico de Petróleo 50 70 </t>
  </si>
  <si>
    <t>Emulsão RR 1C - Imprimação</t>
  </si>
  <si>
    <t>Emulsão EAI -imprimação</t>
  </si>
  <si>
    <t>Asfalto diluído CM-30 - imprimação</t>
  </si>
  <si>
    <t>Emulsão RR-1C - Pintura de ligação</t>
  </si>
  <si>
    <t>Emulsão RR-2C - TSS</t>
  </si>
  <si>
    <t>Emulsão RR-2C - TSD</t>
  </si>
  <si>
    <t>Emulsão RR-2C - TST</t>
  </si>
  <si>
    <t>Emulsão RR-2C - Capa Selante</t>
  </si>
  <si>
    <t>Emulsão RM-2C - PMF (Remendos)</t>
  </si>
  <si>
    <t>Emulsão RM-2C - PMF (Reperfilamento)</t>
  </si>
  <si>
    <t>Emulsão RM-2C - PMF (Capa)</t>
  </si>
  <si>
    <t>Emulsão RR-2C - Macadame Betuminoso</t>
  </si>
  <si>
    <t>CAP 50/70 - Macadame Betuminoso</t>
  </si>
  <si>
    <t>CAP 50/70 - PMQ (Remendos)</t>
  </si>
  <si>
    <t>CAP 50/70 - PMQ (Reperfilamento)</t>
  </si>
  <si>
    <t>CAP 50/70 - PMQ (Capa)</t>
  </si>
  <si>
    <t>CAP 50/70 - CBUQ (Remendos)</t>
  </si>
  <si>
    <t>CAP 50/70 - CBUQ (Reperfilamento)</t>
  </si>
  <si>
    <t>CAP 50/70 - CBUQ (Capa)</t>
  </si>
  <si>
    <t>CAP 50/70 - CBUQ (Capa) - Traço2</t>
  </si>
  <si>
    <t>CAP 50/70 - BINDER</t>
  </si>
  <si>
    <t>Asfalto modificado p/ Borracha</t>
  </si>
  <si>
    <t>DER/Pr</t>
  </si>
  <si>
    <t xml:space="preserve">Emulsão RM-1C - PMF </t>
  </si>
  <si>
    <t>Emulsão RM 1C</t>
  </si>
  <si>
    <t>Asfalto modificado p/ polímero (55/75)</t>
  </si>
  <si>
    <t>Asfalto modificado p/ polímero (60/85)</t>
  </si>
  <si>
    <t>Asfalto modificado p/ polímero (65/90)</t>
  </si>
  <si>
    <t>Emulsão RC-1C-E c/polímero-Micro revestimento</t>
  </si>
  <si>
    <t>CAP (55/75)</t>
  </si>
  <si>
    <t>CAP (60/85)</t>
  </si>
  <si>
    <t>RC-1C-E</t>
  </si>
  <si>
    <t>CAP (65/95)</t>
  </si>
  <si>
    <t>TOTAIS -  CAP modificado por polímero SBS(55/75)</t>
  </si>
  <si>
    <t>CAP (65/90)</t>
  </si>
  <si>
    <t>TOTAIS -  CAP modificado por polímero SBS(65/90)</t>
  </si>
  <si>
    <t>TOTAIS -  Emulsão RM 1C</t>
  </si>
  <si>
    <t>TOTAIS -  Emulsão RC-1C-E</t>
  </si>
  <si>
    <t>TODAS AS TABELAS APÓS OUTUBRO DE 2019</t>
  </si>
  <si>
    <t>https://sindusconpr.com.br/incc-di-fgv-310-p</t>
  </si>
  <si>
    <t>4,930,73</t>
  </si>
  <si>
    <t>digite  1 no 
MÊS ANTERIOR 
da Aprovação
do orçamento</t>
  </si>
  <si>
    <t>digite  1
no mês da aprovação do orçamento</t>
  </si>
  <si>
    <t>digite  1
no mês da aprovação 
do orçamento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</si>
</sst>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d/m/yy;@"/>
    <numFmt numFmtId="167" formatCode="&quot;R$&quot;\ #,##0.00"/>
    <numFmt numFmtId="168" formatCode="0.0000"/>
    <numFmt numFmtId="169" formatCode="&quot;R$&quot;#,##0.00_);\(&quot;R$&quot;#,##0.00\)"/>
    <numFmt numFmtId="170" formatCode="mmmm/yyyy"/>
    <numFmt numFmtId="171" formatCode="#,##0.000"/>
    <numFmt numFmtId="172" formatCode="0.0000000%"/>
    <numFmt numFmtId="173" formatCode="####0.00000"/>
    <numFmt numFmtId="174" formatCode="0.0000%"/>
    <numFmt numFmtId="175" formatCode="0.00000%"/>
    <numFmt numFmtId="176" formatCode="[$-416]mmm\-yy;@"/>
    <numFmt numFmtId="177" formatCode="_(* #,##0.0000_);_(* \(#,##0.0000\);_(* &quot;-&quot;??_);_(@_)"/>
    <numFmt numFmtId="178" formatCode="00"/>
    <numFmt numFmtId="179" formatCode="0.0000000"/>
    <numFmt numFmtId="180" formatCode="0.00000000000"/>
    <numFmt numFmtId="181" formatCode="0.00000000%"/>
    <numFmt numFmtId="182" formatCode="0.0000000000"/>
    <numFmt numFmtId="183" formatCode="0.000000%"/>
    <numFmt numFmtId="184" formatCode="#,##0.0000000"/>
    <numFmt numFmtId="185" formatCode="#,##0.0000"/>
    <numFmt numFmtId="186" formatCode="#,##0.00000"/>
    <numFmt numFmtId="187" formatCode="0.000%"/>
    <numFmt numFmtId="188" formatCode="_(#,##0.00000\ %_);[Red]_(\(#,##0.00000\ %\);_(&quot;-&quot;_);_(@_)"/>
    <numFmt numFmtId="189" formatCode="#0.00000"/>
    <numFmt numFmtId="190" formatCode="_(#,##0.00_);[Red]_(\(#,##0.00\);_(&quot;-&quot;_);_(@_)"/>
    <numFmt numFmtId="191" formatCode="_(#,##0.0000000\ %_);[Red]_(\(#,##0.0000000\ %\);_(&quot;-&quot;_);_(@_)"/>
    <numFmt numFmtId="192" formatCode="_(#,##0.000\ %_);[Red]_(\(#,##0.000\ %\);_(&quot;-&quot;_);_(@_)"/>
  </numFmts>
  <fonts count="64" x14ac:knownFonts="1">
    <font>
      <sz val="8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sz val="8"/>
      <color indexed="9"/>
      <name val="Arial"/>
      <family val="2"/>
    </font>
    <font>
      <b/>
      <sz val="8"/>
      <color theme="1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indexed="12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i/>
      <u/>
      <sz val="8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1"/>
      <color indexed="8"/>
      <name val="Calibri"/>
      <family val="2"/>
    </font>
    <font>
      <b/>
      <i/>
      <u/>
      <sz val="8"/>
      <color indexed="10"/>
      <name val="Arial"/>
      <family val="2"/>
    </font>
    <font>
      <i/>
      <u/>
      <sz val="8"/>
      <name val="Arial"/>
      <family val="2"/>
    </font>
    <font>
      <b/>
      <sz val="18"/>
      <name val="Arial"/>
      <family val="2"/>
    </font>
    <font>
      <u/>
      <sz val="8"/>
      <color theme="10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6"/>
      <color theme="1"/>
      <name val="Calibri"/>
      <family val="2"/>
      <scheme val="minor"/>
    </font>
    <font>
      <sz val="9"/>
      <name val="Arial"/>
      <family val="2"/>
    </font>
    <font>
      <b/>
      <sz val="2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9"/>
      <color theme="0"/>
      <name val="Calibri"/>
      <family val="2"/>
      <scheme val="minor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4"/>
      <color theme="0"/>
      <name val="Calibri"/>
      <family val="2"/>
      <scheme val="minor"/>
    </font>
    <font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8"/>
      <color rgb="FF0000FF"/>
      <name val="Arial"/>
      <family val="2"/>
    </font>
    <font>
      <b/>
      <sz val="9"/>
      <color rgb="FF0000FF"/>
      <name val="Arial"/>
      <family val="2"/>
    </font>
    <font>
      <sz val="10"/>
      <color rgb="FF0000FF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1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Dot">
        <color indexed="64"/>
      </right>
      <top style="medium">
        <color indexed="64"/>
      </top>
      <bottom style="thin">
        <color indexed="64"/>
      </bottom>
      <diagonal/>
    </border>
    <border>
      <left/>
      <right style="dashDotDot">
        <color indexed="64"/>
      </right>
      <top style="thin">
        <color indexed="64"/>
      </top>
      <bottom style="thin">
        <color indexed="64"/>
      </bottom>
      <diagonal/>
    </border>
    <border>
      <left/>
      <right style="dashDotDot">
        <color indexed="64"/>
      </right>
      <top/>
      <bottom style="medium">
        <color indexed="64"/>
      </bottom>
      <diagonal/>
    </border>
    <border>
      <left style="medium">
        <color indexed="64"/>
      </left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DotDot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DotDot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ashDotDot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ashDotDot">
        <color indexed="64"/>
      </right>
      <top/>
      <bottom style="medium">
        <color indexed="64"/>
      </bottom>
      <diagonal/>
    </border>
    <border>
      <left style="medium">
        <color indexed="64"/>
      </left>
      <right style="dashDotDot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ashDotDot">
        <color indexed="64"/>
      </right>
      <top/>
      <bottom style="thin">
        <color indexed="64"/>
      </bottom>
      <diagonal/>
    </border>
    <border>
      <left style="dashDotDot">
        <color indexed="64"/>
      </left>
      <right style="medium">
        <color indexed="64"/>
      </right>
      <top/>
      <bottom style="thin">
        <color indexed="64"/>
      </bottom>
      <diagonal/>
    </border>
    <border>
      <left style="dashDotDot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DotDot">
        <color indexed="64"/>
      </left>
      <right style="medium">
        <color indexed="64"/>
      </right>
      <top style="medium">
        <color indexed="64"/>
      </top>
      <bottom/>
      <diagonal/>
    </border>
    <border>
      <left style="dashDotDot">
        <color indexed="64"/>
      </left>
      <right/>
      <top style="thin">
        <color indexed="64"/>
      </top>
      <bottom style="thin">
        <color indexed="64"/>
      </bottom>
      <diagonal/>
    </border>
    <border>
      <left style="dashDotDot">
        <color indexed="64"/>
      </left>
      <right/>
      <top style="thin">
        <color indexed="64"/>
      </top>
      <bottom style="medium">
        <color indexed="64"/>
      </bottom>
      <diagonal/>
    </border>
    <border>
      <left style="dashDotDot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 style="medium">
        <color indexed="64"/>
      </right>
      <top/>
      <bottom style="dashDotDot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24994659260841701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ashDotDot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ashDotDot">
        <color indexed="64"/>
      </top>
      <bottom style="medium">
        <color indexed="64"/>
      </bottom>
      <diagonal/>
    </border>
    <border>
      <left style="medium">
        <color indexed="64"/>
      </left>
      <right/>
      <top style="dashDotDot">
        <color indexed="64"/>
      </top>
      <bottom style="medium">
        <color indexed="64"/>
      </bottom>
      <diagonal/>
    </border>
    <border>
      <left style="dashDotDot">
        <color indexed="64"/>
      </left>
      <right style="medium">
        <color indexed="64"/>
      </right>
      <top style="dashDotDot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medium">
        <color indexed="64"/>
      </left>
      <right style="dashDotDot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</borders>
  <cellStyleXfs count="38">
    <xf numFmtId="0" fontId="0" fillId="0" borderId="0"/>
    <xf numFmtId="16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7" fillId="0" borderId="0"/>
    <xf numFmtId="0" fontId="18" fillId="0" borderId="0"/>
    <xf numFmtId="9" fontId="18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7" fillId="0" borderId="0"/>
    <xf numFmtId="0" fontId="18" fillId="0" borderId="0"/>
    <xf numFmtId="0" fontId="17" fillId="0" borderId="0"/>
    <xf numFmtId="0" fontId="15" fillId="0" borderId="0"/>
    <xf numFmtId="9" fontId="15" fillId="0" borderId="0" applyFont="0" applyFill="0" applyBorder="0" applyAlignment="0" applyProtection="0"/>
    <xf numFmtId="0" fontId="44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1" fillId="0" borderId="0"/>
    <xf numFmtId="0" fontId="17" fillId="0" borderId="0"/>
    <xf numFmtId="0" fontId="17" fillId="0" borderId="0"/>
    <xf numFmtId="0" fontId="11" fillId="0" borderId="0"/>
    <xf numFmtId="9" fontId="17" fillId="0" borderId="0" applyFont="0" applyFill="0" applyBorder="0" applyAlignment="0" applyProtection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</cellStyleXfs>
  <cellXfs count="909">
    <xf numFmtId="0" fontId="0" fillId="0" borderId="0" xfId="0"/>
    <xf numFmtId="0" fontId="19" fillId="0" borderId="2" xfId="3" applyFont="1" applyBorder="1" applyAlignment="1">
      <alignment horizontal="left" indent="1"/>
    </xf>
    <xf numFmtId="0" fontId="18" fillId="0" borderId="3" xfId="0" applyFont="1" applyBorder="1"/>
    <xf numFmtId="0" fontId="20" fillId="0" borderId="2" xfId="3" applyFont="1" applyBorder="1"/>
    <xf numFmtId="0" fontId="18" fillId="0" borderId="2" xfId="3" applyFont="1" applyBorder="1" applyAlignment="1">
      <alignment horizontal="centerContinuous"/>
    </xf>
    <xf numFmtId="0" fontId="18" fillId="0" borderId="2" xfId="3" applyFont="1" applyBorder="1" applyAlignment="1">
      <alignment horizontal="left"/>
    </xf>
    <xf numFmtId="0" fontId="18" fillId="0" borderId="3" xfId="3" applyFont="1" applyBorder="1" applyAlignment="1">
      <alignment horizontal="left"/>
    </xf>
    <xf numFmtId="164" fontId="18" fillId="0" borderId="1" xfId="1" applyFont="1" applyFill="1" applyBorder="1"/>
    <xf numFmtId="0" fontId="18" fillId="0" borderId="2" xfId="0" applyFont="1" applyBorder="1"/>
    <xf numFmtId="0" fontId="18" fillId="0" borderId="0" xfId="0" applyFont="1"/>
    <xf numFmtId="49" fontId="21" fillId="0" borderId="4" xfId="0" applyNumberFormat="1" applyFont="1" applyBorder="1"/>
    <xf numFmtId="49" fontId="21" fillId="0" borderId="0" xfId="0" applyNumberFormat="1" applyFont="1"/>
    <xf numFmtId="0" fontId="19" fillId="0" borderId="0" xfId="3" applyFont="1" applyAlignment="1">
      <alignment horizontal="right"/>
    </xf>
    <xf numFmtId="0" fontId="18" fillId="0" borderId="5" xfId="3" applyFont="1" applyBorder="1" applyAlignment="1">
      <alignment horizontal="center"/>
    </xf>
    <xf numFmtId="0" fontId="18" fillId="0" borderId="0" xfId="3" applyFont="1" applyAlignment="1">
      <alignment horizontal="center"/>
    </xf>
    <xf numFmtId="0" fontId="18" fillId="0" borderId="0" xfId="3" applyFont="1"/>
    <xf numFmtId="0" fontId="19" fillId="0" borderId="0" xfId="3" applyFont="1"/>
    <xf numFmtId="0" fontId="18" fillId="0" borderId="5" xfId="3" applyFont="1" applyBorder="1"/>
    <xf numFmtId="164" fontId="18" fillId="0" borderId="4" xfId="1" applyFont="1" applyFill="1" applyBorder="1"/>
    <xf numFmtId="49" fontId="21" fillId="0" borderId="7" xfId="0" applyNumberFormat="1" applyFont="1" applyBorder="1"/>
    <xf numFmtId="49" fontId="21" fillId="0" borderId="8" xfId="0" applyNumberFormat="1" applyFont="1" applyBorder="1"/>
    <xf numFmtId="0" fontId="19" fillId="0" borderId="8" xfId="3" applyFont="1" applyBorder="1" applyAlignment="1">
      <alignment horizontal="right"/>
    </xf>
    <xf numFmtId="165" fontId="19" fillId="0" borderId="8" xfId="3" applyNumberFormat="1" applyFont="1" applyBorder="1" applyAlignment="1" applyProtection="1">
      <alignment horizontal="right"/>
      <protection locked="0"/>
    </xf>
    <xf numFmtId="0" fontId="18" fillId="0" borderId="9" xfId="3" applyFont="1" applyBorder="1" applyAlignment="1">
      <alignment horizontal="center"/>
    </xf>
    <xf numFmtId="0" fontId="18" fillId="0" borderId="8" xfId="3" applyFont="1" applyBorder="1" applyAlignment="1">
      <alignment horizontal="center"/>
    </xf>
    <xf numFmtId="0" fontId="18" fillId="0" borderId="8" xfId="3" applyFont="1" applyBorder="1"/>
    <xf numFmtId="164" fontId="18" fillId="0" borderId="8" xfId="1" applyFont="1" applyFill="1" applyBorder="1" applyAlignment="1" applyProtection="1">
      <alignment horizontal="center"/>
    </xf>
    <xf numFmtId="0" fontId="19" fillId="0" borderId="8" xfId="3" applyFont="1" applyBorder="1"/>
    <xf numFmtId="0" fontId="18" fillId="0" borderId="9" xfId="3" applyFont="1" applyBorder="1"/>
    <xf numFmtId="49" fontId="21" fillId="0" borderId="8" xfId="0" applyNumberFormat="1" applyFont="1" applyBorder="1" applyAlignment="1">
      <alignment horizontal="centerContinuous" vertical="center"/>
    </xf>
    <xf numFmtId="0" fontId="18" fillId="0" borderId="8" xfId="0" applyFont="1" applyBorder="1" applyAlignment="1">
      <alignment horizontal="centerContinuous" vertical="center"/>
    </xf>
    <xf numFmtId="0" fontId="18" fillId="0" borderId="9" xfId="0" applyFont="1" applyBorder="1" applyAlignment="1">
      <alignment horizontal="centerContinuous" vertical="center"/>
    </xf>
    <xf numFmtId="0" fontId="19" fillId="0" borderId="15" xfId="0" applyFont="1" applyBorder="1" applyAlignment="1" applyProtection="1">
      <alignment horizontal="left"/>
      <protection locked="0"/>
    </xf>
    <xf numFmtId="0" fontId="19" fillId="0" borderId="16" xfId="0" applyFont="1" applyBorder="1" applyAlignment="1" applyProtection="1">
      <alignment horizontal="left"/>
      <protection locked="0"/>
    </xf>
    <xf numFmtId="49" fontId="19" fillId="0" borderId="17" xfId="0" applyNumberFormat="1" applyFont="1" applyBorder="1" applyAlignment="1">
      <alignment horizontal="left"/>
    </xf>
    <xf numFmtId="49" fontId="19" fillId="0" borderId="7" xfId="0" applyNumberFormat="1" applyFont="1" applyBorder="1" applyAlignment="1">
      <alignment horizontal="left"/>
    </xf>
    <xf numFmtId="49" fontId="19" fillId="0" borderId="1" xfId="0" applyNumberFormat="1" applyFont="1" applyBorder="1" applyAlignment="1">
      <alignment horizontal="center" wrapText="1"/>
    </xf>
    <xf numFmtId="0" fontId="19" fillId="0" borderId="10" xfId="3" applyFont="1" applyBorder="1" applyAlignment="1">
      <alignment horizontal="centerContinuous" vertical="center"/>
    </xf>
    <xf numFmtId="0" fontId="19" fillId="0" borderId="2" xfId="3" applyFont="1" applyBorder="1" applyAlignment="1">
      <alignment horizontal="center"/>
    </xf>
    <xf numFmtId="0" fontId="19" fillId="0" borderId="10" xfId="0" applyFont="1" applyBorder="1" applyAlignment="1">
      <alignment horizontal="centerContinuous" vertical="center"/>
    </xf>
    <xf numFmtId="0" fontId="18" fillId="0" borderId="7" xfId="0" quotePrefix="1" applyFont="1" applyBorder="1" applyAlignment="1">
      <alignment horizontal="left"/>
    </xf>
    <xf numFmtId="49" fontId="19" fillId="0" borderId="22" xfId="0" applyNumberFormat="1" applyFont="1" applyBorder="1" applyAlignment="1">
      <alignment horizontal="center"/>
    </xf>
    <xf numFmtId="49" fontId="19" fillId="0" borderId="26" xfId="0" applyNumberFormat="1" applyFont="1" applyBorder="1" applyAlignment="1">
      <alignment horizontal="center"/>
    </xf>
    <xf numFmtId="4" fontId="19" fillId="0" borderId="10" xfId="3" applyNumberFormat="1" applyFont="1" applyBorder="1"/>
    <xf numFmtId="4" fontId="19" fillId="0" borderId="23" xfId="3" applyNumberFormat="1" applyFont="1" applyBorder="1"/>
    <xf numFmtId="4" fontId="19" fillId="0" borderId="11" xfId="3" applyNumberFormat="1" applyFont="1" applyBorder="1"/>
    <xf numFmtId="0" fontId="18" fillId="0" borderId="0" xfId="0" applyFont="1" applyAlignment="1">
      <alignment horizontal="center"/>
    </xf>
    <xf numFmtId="0" fontId="18" fillId="0" borderId="52" xfId="4" applyBorder="1" applyAlignment="1">
      <alignment horizontal="left"/>
    </xf>
    <xf numFmtId="0" fontId="19" fillId="0" borderId="0" xfId="0" applyFont="1"/>
    <xf numFmtId="0" fontId="18" fillId="0" borderId="38" xfId="4" applyBorder="1" applyAlignment="1">
      <alignment horizontal="left"/>
    </xf>
    <xf numFmtId="0" fontId="18" fillId="0" borderId="36" xfId="4" applyBorder="1" applyAlignment="1">
      <alignment horizontal="left"/>
    </xf>
    <xf numFmtId="0" fontId="18" fillId="0" borderId="29" xfId="4" applyBorder="1" applyAlignment="1">
      <alignment horizontal="left"/>
    </xf>
    <xf numFmtId="0" fontId="18" fillId="0" borderId="30" xfId="4" applyBorder="1" applyAlignment="1">
      <alignment horizontal="left"/>
    </xf>
    <xf numFmtId="0" fontId="18" fillId="0" borderId="38" xfId="0" applyFont="1" applyBorder="1" applyAlignment="1">
      <alignment horizontal="left"/>
    </xf>
    <xf numFmtId="0" fontId="18" fillId="0" borderId="36" xfId="0" applyFont="1" applyBorder="1" applyAlignment="1">
      <alignment horizontal="left"/>
    </xf>
    <xf numFmtId="0" fontId="18" fillId="0" borderId="29" xfId="0" applyFont="1" applyBorder="1" applyAlignment="1">
      <alignment horizontal="left"/>
    </xf>
    <xf numFmtId="0" fontId="18" fillId="0" borderId="30" xfId="0" applyFont="1" applyBorder="1" applyAlignment="1">
      <alignment horizontal="left"/>
    </xf>
    <xf numFmtId="0" fontId="19" fillId="0" borderId="0" xfId="0" applyFont="1" applyAlignment="1">
      <alignment horizontal="center"/>
    </xf>
    <xf numFmtId="0" fontId="18" fillId="0" borderId="39" xfId="4" applyBorder="1" applyAlignment="1">
      <alignment horizontal="left"/>
    </xf>
    <xf numFmtId="0" fontId="27" fillId="0" borderId="0" xfId="0" applyFont="1"/>
    <xf numFmtId="0" fontId="27" fillId="0" borderId="0" xfId="0" applyFont="1" applyAlignment="1">
      <alignment horizontal="center"/>
    </xf>
    <xf numFmtId="0" fontId="26" fillId="0" borderId="23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9" fillId="0" borderId="10" xfId="3" applyFont="1" applyBorder="1" applyAlignment="1">
      <alignment horizontal="left" vertical="center"/>
    </xf>
    <xf numFmtId="2" fontId="18" fillId="0" borderId="10" xfId="3" applyNumberFormat="1" applyFont="1" applyBorder="1" applyAlignment="1">
      <alignment horizontal="center" vertical="center"/>
    </xf>
    <xf numFmtId="168" fontId="18" fillId="0" borderId="11" xfId="3" applyNumberFormat="1" applyFont="1" applyBorder="1" applyAlignment="1">
      <alignment horizontal="center" vertical="center"/>
    </xf>
    <xf numFmtId="4" fontId="19" fillId="0" borderId="10" xfId="0" applyNumberFormat="1" applyFont="1" applyBorder="1" applyAlignment="1">
      <alignment vertical="center"/>
    </xf>
    <xf numFmtId="4" fontId="19" fillId="0" borderId="27" xfId="3" applyNumberFormat="1" applyFont="1" applyBorder="1" applyAlignment="1">
      <alignment vertical="center"/>
    </xf>
    <xf numFmtId="4" fontId="19" fillId="0" borderId="11" xfId="3" applyNumberFormat="1" applyFont="1" applyBorder="1" applyAlignment="1">
      <alignment vertical="center"/>
    </xf>
    <xf numFmtId="164" fontId="18" fillId="0" borderId="0" xfId="1" applyFont="1" applyFill="1"/>
    <xf numFmtId="0" fontId="19" fillId="0" borderId="10" xfId="0" applyFont="1" applyBorder="1" applyAlignment="1">
      <alignment vertical="center"/>
    </xf>
    <xf numFmtId="0" fontId="18" fillId="0" borderId="0" xfId="0" applyFont="1" applyAlignment="1">
      <alignment horizontal="left"/>
    </xf>
    <xf numFmtId="9" fontId="18" fillId="0" borderId="0" xfId="2" applyFont="1" applyFill="1"/>
    <xf numFmtId="0" fontId="19" fillId="0" borderId="55" xfId="0" applyFont="1" applyBorder="1" applyAlignment="1" applyProtection="1">
      <alignment horizontal="left"/>
      <protection locked="0"/>
    </xf>
    <xf numFmtId="0" fontId="19" fillId="0" borderId="56" xfId="0" applyFont="1" applyBorder="1" applyAlignment="1" applyProtection="1">
      <alignment horizontal="left"/>
      <protection locked="0"/>
    </xf>
    <xf numFmtId="49" fontId="19" fillId="2" borderId="12" xfId="0" applyNumberFormat="1" applyFont="1" applyFill="1" applyBorder="1" applyAlignment="1" applyProtection="1">
      <alignment horizontal="left"/>
      <protection locked="0"/>
    </xf>
    <xf numFmtId="49" fontId="19" fillId="2" borderId="14" xfId="0" applyNumberFormat="1" applyFont="1" applyFill="1" applyBorder="1" applyAlignment="1" applyProtection="1">
      <alignment horizontal="center"/>
      <protection locked="0"/>
    </xf>
    <xf numFmtId="49" fontId="19" fillId="2" borderId="18" xfId="0" applyNumberFormat="1" applyFont="1" applyFill="1" applyBorder="1" applyAlignment="1" applyProtection="1">
      <alignment horizontal="center"/>
      <protection locked="0"/>
    </xf>
    <xf numFmtId="49" fontId="19" fillId="0" borderId="16" xfId="0" applyNumberFormat="1" applyFont="1" applyBorder="1" applyAlignment="1">
      <alignment horizontal="left"/>
    </xf>
    <xf numFmtId="49" fontId="19" fillId="2" borderId="15" xfId="0" applyNumberFormat="1" applyFont="1" applyFill="1" applyBorder="1" applyAlignment="1" applyProtection="1">
      <alignment horizontal="left"/>
      <protection locked="0"/>
    </xf>
    <xf numFmtId="49" fontId="19" fillId="2" borderId="19" xfId="0" applyNumberFormat="1" applyFont="1" applyFill="1" applyBorder="1" applyAlignment="1" applyProtection="1">
      <alignment horizontal="left"/>
      <protection locked="0"/>
    </xf>
    <xf numFmtId="0" fontId="18" fillId="0" borderId="0" xfId="0" applyFont="1" applyAlignment="1">
      <alignment horizontal="centerContinuous" vertical="center"/>
    </xf>
    <xf numFmtId="49" fontId="19" fillId="2" borderId="11" xfId="0" applyNumberFormat="1" applyFont="1" applyFill="1" applyBorder="1" applyAlignment="1" applyProtection="1">
      <alignment horizontal="center"/>
      <protection locked="0"/>
    </xf>
    <xf numFmtId="0" fontId="19" fillId="0" borderId="59" xfId="0" applyFont="1" applyBorder="1" applyAlignment="1">
      <alignment horizontal="left"/>
    </xf>
    <xf numFmtId="0" fontId="19" fillId="0" borderId="60" xfId="0" applyFont="1" applyBorder="1" applyAlignment="1">
      <alignment horizontal="left"/>
    </xf>
    <xf numFmtId="0" fontId="19" fillId="0" borderId="61" xfId="0" applyFont="1" applyBorder="1" applyAlignment="1">
      <alignment horizontal="left"/>
    </xf>
    <xf numFmtId="49" fontId="19" fillId="0" borderId="62" xfId="0" applyNumberFormat="1" applyFont="1" applyBorder="1" applyAlignment="1" applyProtection="1">
      <alignment horizontal="center"/>
      <protection locked="0"/>
    </xf>
    <xf numFmtId="49" fontId="19" fillId="0" borderId="63" xfId="0" applyNumberFormat="1" applyFont="1" applyBorder="1" applyAlignment="1" applyProtection="1">
      <alignment horizontal="center"/>
      <protection locked="0"/>
    </xf>
    <xf numFmtId="0" fontId="19" fillId="0" borderId="2" xfId="3" applyFont="1" applyBorder="1" applyAlignment="1">
      <alignment horizontal="right"/>
    </xf>
    <xf numFmtId="2" fontId="19" fillId="0" borderId="8" xfId="3" applyNumberFormat="1" applyFont="1" applyBorder="1" applyAlignment="1">
      <alignment horizontal="center" vertical="center" textRotation="90"/>
    </xf>
    <xf numFmtId="0" fontId="19" fillId="0" borderId="9" xfId="0" applyFont="1" applyBorder="1" applyAlignment="1">
      <alignment horizontal="center" vertical="center" textRotation="90" wrapText="1"/>
    </xf>
    <xf numFmtId="0" fontId="18" fillId="0" borderId="23" xfId="0" applyFont="1" applyBorder="1" applyAlignment="1">
      <alignment horizontal="centerContinuous" vertical="center"/>
    </xf>
    <xf numFmtId="0" fontId="18" fillId="0" borderId="10" xfId="0" applyFont="1" applyBorder="1" applyAlignment="1">
      <alignment horizontal="centerContinuous" vertical="center"/>
    </xf>
    <xf numFmtId="0" fontId="18" fillId="0" borderId="11" xfId="0" applyFont="1" applyBorder="1" applyAlignment="1">
      <alignment horizontal="centerContinuous" vertical="center"/>
    </xf>
    <xf numFmtId="0" fontId="19" fillId="2" borderId="15" xfId="0" applyFont="1" applyFill="1" applyBorder="1" applyAlignment="1" applyProtection="1">
      <alignment horizontal="left"/>
      <protection locked="0"/>
    </xf>
    <xf numFmtId="0" fontId="19" fillId="2" borderId="15" xfId="0" applyFont="1" applyFill="1" applyBorder="1" applyAlignment="1" applyProtection="1">
      <alignment horizontal="centerContinuous"/>
      <protection locked="0"/>
    </xf>
    <xf numFmtId="166" fontId="19" fillId="2" borderId="15" xfId="0" applyNumberFormat="1" applyFont="1" applyFill="1" applyBorder="1" applyAlignment="1" applyProtection="1">
      <alignment horizontal="left"/>
      <protection locked="0"/>
    </xf>
    <xf numFmtId="166" fontId="19" fillId="2" borderId="14" xfId="0" applyNumberFormat="1" applyFont="1" applyFill="1" applyBorder="1" applyAlignment="1" applyProtection="1">
      <alignment horizontal="center"/>
      <protection locked="0"/>
    </xf>
    <xf numFmtId="0" fontId="33" fillId="0" borderId="0" xfId="9" applyFont="1" applyAlignment="1">
      <alignment horizontal="left"/>
    </xf>
    <xf numFmtId="0" fontId="18" fillId="0" borderId="0" xfId="10"/>
    <xf numFmtId="0" fontId="30" fillId="0" borderId="0" xfId="10" applyFont="1" applyAlignment="1">
      <alignment horizontal="left" indent="1"/>
    </xf>
    <xf numFmtId="0" fontId="18" fillId="0" borderId="0" xfId="10" applyAlignment="1">
      <alignment horizontal="center"/>
    </xf>
    <xf numFmtId="0" fontId="38" fillId="0" borderId="16" xfId="10" applyFont="1" applyBorder="1" applyAlignment="1">
      <alignment horizontal="center"/>
    </xf>
    <xf numFmtId="14" fontId="38" fillId="0" borderId="39" xfId="10" applyNumberFormat="1" applyFont="1" applyBorder="1" applyAlignment="1">
      <alignment horizontal="center"/>
    </xf>
    <xf numFmtId="14" fontId="38" fillId="0" borderId="43" xfId="10" applyNumberFormat="1" applyFont="1" applyBorder="1" applyAlignment="1">
      <alignment horizontal="center"/>
    </xf>
    <xf numFmtId="173" fontId="38" fillId="0" borderId="14" xfId="10" applyNumberFormat="1" applyFont="1" applyBorder="1" applyAlignment="1">
      <alignment horizontal="center"/>
    </xf>
    <xf numFmtId="0" fontId="38" fillId="0" borderId="17" xfId="10" applyFont="1" applyBorder="1" applyAlignment="1">
      <alignment horizontal="center"/>
    </xf>
    <xf numFmtId="14" fontId="38" fillId="0" borderId="38" xfId="10" applyNumberFormat="1" applyFont="1" applyBorder="1" applyAlignment="1">
      <alignment horizontal="center"/>
    </xf>
    <xf numFmtId="14" fontId="38" fillId="0" borderId="37" xfId="10" applyNumberFormat="1" applyFont="1" applyBorder="1" applyAlignment="1">
      <alignment horizontal="center"/>
    </xf>
    <xf numFmtId="173" fontId="38" fillId="0" borderId="18" xfId="10" applyNumberFormat="1" applyFont="1" applyBorder="1" applyAlignment="1">
      <alignment horizontal="center"/>
    </xf>
    <xf numFmtId="0" fontId="38" fillId="0" borderId="23" xfId="10" applyFont="1" applyBorder="1" applyAlignment="1">
      <alignment horizontal="center"/>
    </xf>
    <xf numFmtId="0" fontId="38" fillId="0" borderId="55" xfId="10" applyFont="1" applyBorder="1" applyAlignment="1">
      <alignment horizontal="center"/>
    </xf>
    <xf numFmtId="14" fontId="38" fillId="0" borderId="29" xfId="10" applyNumberFormat="1" applyFont="1" applyBorder="1" applyAlignment="1">
      <alignment horizontal="center"/>
    </xf>
    <xf numFmtId="14" fontId="38" fillId="0" borderId="34" xfId="10" applyNumberFormat="1" applyFont="1" applyBorder="1" applyAlignment="1">
      <alignment horizontal="center"/>
    </xf>
    <xf numFmtId="173" fontId="38" fillId="0" borderId="31" xfId="10" applyNumberFormat="1" applyFont="1" applyBorder="1" applyAlignment="1">
      <alignment horizontal="center"/>
    </xf>
    <xf numFmtId="0" fontId="39" fillId="0" borderId="0" xfId="10" applyFont="1"/>
    <xf numFmtId="0" fontId="19" fillId="0" borderId="8" xfId="3" applyFont="1" applyBorder="1" applyAlignment="1">
      <alignment horizontal="left"/>
    </xf>
    <xf numFmtId="0" fontId="28" fillId="0" borderId="2" xfId="0" applyFont="1" applyBorder="1"/>
    <xf numFmtId="0" fontId="41" fillId="0" borderId="2" xfId="3" applyFont="1" applyBorder="1"/>
    <xf numFmtId="164" fontId="42" fillId="0" borderId="2" xfId="1" applyFont="1" applyFill="1" applyBorder="1" applyAlignment="1" applyProtection="1">
      <alignment horizontal="center"/>
    </xf>
    <xf numFmtId="0" fontId="19" fillId="0" borderId="0" xfId="3" applyFont="1" applyAlignment="1">
      <alignment horizontal="left" indent="2"/>
    </xf>
    <xf numFmtId="164" fontId="18" fillId="0" borderId="0" xfId="1" applyFont="1" applyFill="1" applyBorder="1" applyAlignment="1" applyProtection="1">
      <alignment horizontal="left" indent="2"/>
    </xf>
    <xf numFmtId="166" fontId="19" fillId="0" borderId="16" xfId="0" applyNumberFormat="1" applyFont="1" applyBorder="1" applyAlignment="1" applyProtection="1">
      <alignment horizontal="centerContinuous"/>
      <protection locked="0"/>
    </xf>
    <xf numFmtId="166" fontId="19" fillId="0" borderId="13" xfId="0" applyNumberFormat="1" applyFont="1" applyBorder="1" applyAlignment="1" applyProtection="1">
      <alignment horizontal="centerContinuous"/>
      <protection locked="0"/>
    </xf>
    <xf numFmtId="166" fontId="19" fillId="0" borderId="15" xfId="0" applyNumberFormat="1" applyFont="1" applyBorder="1" applyAlignment="1" applyProtection="1">
      <alignment horizontal="centerContinuous"/>
      <protection locked="0"/>
    </xf>
    <xf numFmtId="49" fontId="19" fillId="0" borderId="83" xfId="0" applyNumberFormat="1" applyFont="1" applyBorder="1" applyAlignment="1" applyProtection="1">
      <alignment horizontal="center"/>
      <protection locked="0"/>
    </xf>
    <xf numFmtId="49" fontId="22" fillId="0" borderId="7" xfId="0" applyNumberFormat="1" applyFont="1" applyBorder="1" applyAlignment="1">
      <alignment horizontal="left" vertical="center" indent="4"/>
    </xf>
    <xf numFmtId="0" fontId="19" fillId="0" borderId="11" xfId="3" applyFont="1" applyBorder="1" applyAlignment="1">
      <alignment horizontal="left" vertical="center"/>
    </xf>
    <xf numFmtId="0" fontId="19" fillId="0" borderId="11" xfId="0" applyFont="1" applyBorder="1" applyAlignment="1">
      <alignment horizontal="centerContinuous" vertical="center"/>
    </xf>
    <xf numFmtId="0" fontId="19" fillId="0" borderId="93" xfId="3" applyFont="1" applyBorder="1" applyAlignment="1">
      <alignment horizontal="center"/>
    </xf>
    <xf numFmtId="2" fontId="18" fillId="0" borderId="91" xfId="3" applyNumberFormat="1" applyFont="1" applyBorder="1" applyAlignment="1">
      <alignment horizontal="center"/>
    </xf>
    <xf numFmtId="2" fontId="18" fillId="0" borderId="94" xfId="3" applyNumberFormat="1" applyFont="1" applyBorder="1" applyAlignment="1">
      <alignment horizontal="center"/>
    </xf>
    <xf numFmtId="2" fontId="19" fillId="0" borderId="94" xfId="3" applyNumberFormat="1" applyFont="1" applyBorder="1" applyAlignment="1">
      <alignment horizontal="center"/>
    </xf>
    <xf numFmtId="0" fontId="23" fillId="0" borderId="89" xfId="0" applyFont="1" applyBorder="1" applyAlignment="1">
      <alignment wrapText="1"/>
    </xf>
    <xf numFmtId="0" fontId="18" fillId="0" borderId="95" xfId="3" applyFont="1" applyBorder="1" applyAlignment="1">
      <alignment wrapText="1"/>
    </xf>
    <xf numFmtId="0" fontId="18" fillId="0" borderId="58" xfId="3" applyFont="1" applyBorder="1" applyAlignment="1">
      <alignment wrapText="1"/>
    </xf>
    <xf numFmtId="0" fontId="18" fillId="0" borderId="57" xfId="3" applyFont="1" applyBorder="1" applyAlignment="1">
      <alignment wrapText="1"/>
    </xf>
    <xf numFmtId="175" fontId="18" fillId="0" borderId="0" xfId="2" applyNumberFormat="1" applyFont="1" applyFill="1"/>
    <xf numFmtId="0" fontId="19" fillId="0" borderId="98" xfId="0" applyFont="1" applyBorder="1" applyAlignment="1">
      <alignment horizontal="centerContinuous" wrapText="1"/>
    </xf>
    <xf numFmtId="49" fontId="19" fillId="0" borderId="4" xfId="0" applyNumberFormat="1" applyFont="1" applyBorder="1" applyAlignment="1">
      <alignment horizontal="center" wrapText="1"/>
    </xf>
    <xf numFmtId="49" fontId="19" fillId="0" borderId="53" xfId="0" applyNumberFormat="1" applyFont="1" applyBorder="1" applyAlignment="1">
      <alignment horizontal="center" wrapText="1"/>
    </xf>
    <xf numFmtId="0" fontId="19" fillId="0" borderId="1" xfId="0" applyFont="1" applyBorder="1" applyAlignment="1">
      <alignment horizontal="center" vertical="center"/>
    </xf>
    <xf numFmtId="166" fontId="19" fillId="0" borderId="84" xfId="0" applyNumberFormat="1" applyFont="1" applyBorder="1" applyAlignment="1" applyProtection="1">
      <alignment horizontal="left"/>
      <protection locked="0"/>
    </xf>
    <xf numFmtId="166" fontId="19" fillId="0" borderId="81" xfId="0" applyNumberFormat="1" applyFont="1" applyBorder="1" applyAlignment="1" applyProtection="1">
      <alignment horizontal="left"/>
      <protection locked="0"/>
    </xf>
    <xf numFmtId="0" fontId="18" fillId="0" borderId="8" xfId="0" applyFont="1" applyBorder="1"/>
    <xf numFmtId="0" fontId="18" fillId="0" borderId="85" xfId="0" applyFont="1" applyBorder="1"/>
    <xf numFmtId="49" fontId="19" fillId="0" borderId="17" xfId="0" applyNumberFormat="1" applyFont="1" applyBorder="1" applyAlignment="1">
      <alignment horizontal="left" indent="2"/>
    </xf>
    <xf numFmtId="49" fontId="19" fillId="0" borderId="7" xfId="0" applyNumberFormat="1" applyFont="1" applyBorder="1" applyAlignment="1">
      <alignment horizontal="left" indent="2"/>
    </xf>
    <xf numFmtId="0" fontId="18" fillId="0" borderId="7" xfId="0" applyFont="1" applyBorder="1"/>
    <xf numFmtId="0" fontId="18" fillId="0" borderId="4" xfId="0" applyFont="1" applyBorder="1"/>
    <xf numFmtId="0" fontId="18" fillId="0" borderId="5" xfId="0" applyFont="1" applyBorder="1"/>
    <xf numFmtId="0" fontId="18" fillId="0" borderId="9" xfId="0" applyFont="1" applyBorder="1"/>
    <xf numFmtId="0" fontId="19" fillId="0" borderId="4" xfId="0" applyFont="1" applyBorder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/>
    </xf>
    <xf numFmtId="14" fontId="18" fillId="0" borderId="0" xfId="0" applyNumberFormat="1" applyFont="1" applyAlignment="1" applyProtection="1">
      <alignment horizontal="centerContinuous"/>
      <protection locked="0"/>
    </xf>
    <xf numFmtId="10" fontId="19" fillId="0" borderId="105" xfId="2" applyNumberFormat="1" applyFont="1" applyFill="1" applyBorder="1" applyAlignment="1">
      <alignment horizontal="center"/>
    </xf>
    <xf numFmtId="0" fontId="19" fillId="0" borderId="35" xfId="0" applyFont="1" applyBorder="1" applyAlignment="1">
      <alignment horizontal="center"/>
    </xf>
    <xf numFmtId="0" fontId="18" fillId="0" borderId="104" xfId="0" applyFont="1" applyBorder="1" applyAlignment="1">
      <alignment horizontal="center"/>
    </xf>
    <xf numFmtId="14" fontId="18" fillId="0" borderId="0" xfId="0" applyNumberFormat="1" applyFont="1" applyAlignment="1" applyProtection="1">
      <alignment horizontal="center"/>
      <protection locked="0"/>
    </xf>
    <xf numFmtId="0" fontId="18" fillId="0" borderId="48" xfId="0" applyFont="1" applyBorder="1"/>
    <xf numFmtId="0" fontId="19" fillId="0" borderId="1" xfId="0" applyFont="1" applyBorder="1" applyAlignment="1">
      <alignment horizontal="left" vertical="center" indent="8"/>
    </xf>
    <xf numFmtId="166" fontId="19" fillId="0" borderId="55" xfId="0" applyNumberFormat="1" applyFont="1" applyBorder="1" applyAlignment="1" applyProtection="1">
      <alignment horizontal="left" indent="8"/>
      <protection locked="0"/>
    </xf>
    <xf numFmtId="0" fontId="19" fillId="0" borderId="17" xfId="0" applyFont="1" applyBorder="1" applyAlignment="1">
      <alignment horizontal="center"/>
    </xf>
    <xf numFmtId="0" fontId="19" fillId="0" borderId="81" xfId="0" applyFont="1" applyBorder="1" applyAlignment="1">
      <alignment horizontal="center"/>
    </xf>
    <xf numFmtId="10" fontId="19" fillId="0" borderId="106" xfId="2" applyNumberFormat="1" applyFont="1" applyFill="1" applyBorder="1" applyAlignment="1">
      <alignment horizontal="center"/>
    </xf>
    <xf numFmtId="10" fontId="19" fillId="0" borderId="107" xfId="2" applyNumberFormat="1" applyFont="1" applyFill="1" applyBorder="1" applyAlignment="1">
      <alignment horizontal="center"/>
    </xf>
    <xf numFmtId="0" fontId="19" fillId="0" borderId="55" xfId="0" applyFont="1" applyBorder="1" applyAlignment="1">
      <alignment horizontal="center"/>
    </xf>
    <xf numFmtId="0" fontId="19" fillId="0" borderId="4" xfId="0" applyFont="1" applyBorder="1" applyAlignment="1">
      <alignment horizontal="left" indent="2"/>
    </xf>
    <xf numFmtId="0" fontId="18" fillId="0" borderId="1" xfId="0" applyFont="1" applyBorder="1" applyAlignment="1">
      <alignment horizontal="left"/>
    </xf>
    <xf numFmtId="0" fontId="18" fillId="0" borderId="2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49" fontId="19" fillId="0" borderId="16" xfId="0" applyNumberFormat="1" applyFont="1" applyBorder="1" applyAlignment="1">
      <alignment horizontal="left" indent="2"/>
    </xf>
    <xf numFmtId="176" fontId="19" fillId="0" borderId="87" xfId="0" applyNumberFormat="1" applyFont="1" applyBorder="1" applyAlignment="1" applyProtection="1">
      <alignment horizontal="center"/>
      <protection locked="0"/>
    </xf>
    <xf numFmtId="176" fontId="19" fillId="0" borderId="20" xfId="0" applyNumberFormat="1" applyFont="1" applyBorder="1" applyAlignment="1" applyProtection="1">
      <alignment horizontal="center"/>
      <protection locked="0"/>
    </xf>
    <xf numFmtId="166" fontId="19" fillId="0" borderId="4" xfId="0" applyNumberFormat="1" applyFont="1" applyBorder="1" applyAlignment="1" applyProtection="1">
      <alignment horizontal="centerContinuous"/>
      <protection locked="0"/>
    </xf>
    <xf numFmtId="0" fontId="19" fillId="0" borderId="5" xfId="0" applyFont="1" applyBorder="1" applyAlignment="1">
      <alignment horizontal="left" vertical="center" indent="8"/>
    </xf>
    <xf numFmtId="166" fontId="19" fillId="0" borderId="31" xfId="0" applyNumberFormat="1" applyFont="1" applyBorder="1" applyAlignment="1" applyProtection="1">
      <alignment horizontal="left" indent="8"/>
      <protection locked="0"/>
    </xf>
    <xf numFmtId="10" fontId="19" fillId="0" borderId="33" xfId="2" applyNumberFormat="1" applyFont="1" applyFill="1" applyBorder="1" applyAlignment="1" applyProtection="1">
      <alignment horizontal="right"/>
      <protection locked="0"/>
    </xf>
    <xf numFmtId="4" fontId="18" fillId="0" borderId="10" xfId="3" applyNumberFormat="1" applyFont="1" applyBorder="1" applyAlignment="1">
      <alignment horizontal="right"/>
    </xf>
    <xf numFmtId="0" fontId="19" fillId="0" borderId="114" xfId="0" applyFont="1" applyBorder="1" applyAlignment="1">
      <alignment horizontal="centerContinuous"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7" borderId="10" xfId="0" applyFont="1" applyFill="1" applyBorder="1" applyAlignment="1">
      <alignment horizontal="centerContinuous" vertical="center"/>
    </xf>
    <xf numFmtId="4" fontId="18" fillId="7" borderId="37" xfId="3" applyNumberFormat="1" applyFont="1" applyFill="1" applyBorder="1"/>
    <xf numFmtId="0" fontId="19" fillId="7" borderId="79" xfId="0" applyFont="1" applyFill="1" applyBorder="1" applyAlignment="1">
      <alignment horizontal="center" vertical="center"/>
    </xf>
    <xf numFmtId="4" fontId="18" fillId="7" borderId="49" xfId="3" applyNumberFormat="1" applyFont="1" applyFill="1" applyBorder="1"/>
    <xf numFmtId="4" fontId="18" fillId="0" borderId="28" xfId="0" applyNumberFormat="1" applyFont="1" applyBorder="1" applyProtection="1">
      <protection locked="0"/>
    </xf>
    <xf numFmtId="4" fontId="18" fillId="0" borderId="9" xfId="0" applyNumberFormat="1" applyFont="1" applyBorder="1" applyProtection="1">
      <protection locked="0"/>
    </xf>
    <xf numFmtId="4" fontId="18" fillId="0" borderId="0" xfId="0" applyNumberFormat="1" applyFont="1"/>
    <xf numFmtId="4" fontId="18" fillId="0" borderId="27" xfId="3" applyNumberFormat="1" applyFont="1" applyBorder="1" applyAlignment="1">
      <alignment vertical="center"/>
    </xf>
    <xf numFmtId="2" fontId="18" fillId="0" borderId="91" xfId="3" applyNumberFormat="1" applyFont="1" applyBorder="1" applyAlignment="1">
      <alignment horizontal="left"/>
    </xf>
    <xf numFmtId="2" fontId="18" fillId="0" borderId="94" xfId="3" applyNumberFormat="1" applyFont="1" applyBorder="1" applyAlignment="1">
      <alignment horizontal="left"/>
    </xf>
    <xf numFmtId="0" fontId="18" fillId="0" borderId="93" xfId="3" applyFont="1" applyBorder="1" applyAlignment="1">
      <alignment horizontal="center"/>
    </xf>
    <xf numFmtId="2" fontId="18" fillId="0" borderId="92" xfId="3" applyNumberFormat="1" applyFont="1" applyBorder="1" applyAlignment="1">
      <alignment horizontal="left"/>
    </xf>
    <xf numFmtId="4" fontId="18" fillId="0" borderId="10" xfId="3" applyNumberFormat="1" applyFont="1" applyBorder="1" applyAlignment="1">
      <alignment horizontal="left"/>
    </xf>
    <xf numFmtId="164" fontId="18" fillId="0" borderId="11" xfId="1" applyFont="1" applyFill="1" applyBorder="1" applyAlignment="1">
      <alignment vertical="center"/>
    </xf>
    <xf numFmtId="10" fontId="18" fillId="0" borderId="0" xfId="0" applyNumberFormat="1" applyFont="1"/>
    <xf numFmtId="2" fontId="26" fillId="0" borderId="10" xfId="3" applyNumberFormat="1" applyFont="1" applyBorder="1" applyAlignment="1">
      <alignment horizontal="center" vertical="center"/>
    </xf>
    <xf numFmtId="166" fontId="19" fillId="0" borderId="17" xfId="0" applyNumberFormat="1" applyFont="1" applyBorder="1" applyAlignment="1" applyProtection="1">
      <alignment horizontal="left"/>
      <protection locked="0"/>
    </xf>
    <xf numFmtId="0" fontId="19" fillId="0" borderId="48" xfId="0" applyFont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15" fillId="0" borderId="0" xfId="12"/>
    <xf numFmtId="0" fontId="29" fillId="3" borderId="68" xfId="12" applyFont="1" applyFill="1" applyBorder="1" applyAlignment="1">
      <alignment horizontal="center" vertical="center"/>
    </xf>
    <xf numFmtId="0" fontId="29" fillId="3" borderId="69" xfId="12" applyFont="1" applyFill="1" applyBorder="1" applyAlignment="1">
      <alignment horizontal="center" vertical="center"/>
    </xf>
    <xf numFmtId="170" fontId="15" fillId="0" borderId="70" xfId="12" applyNumberFormat="1" applyBorder="1"/>
    <xf numFmtId="2" fontId="15" fillId="0" borderId="71" xfId="12" applyNumberFormat="1" applyBorder="1" applyAlignment="1">
      <alignment horizontal="center"/>
    </xf>
    <xf numFmtId="2" fontId="15" fillId="0" borderId="72" xfId="12" applyNumberFormat="1" applyBorder="1" applyAlignment="1">
      <alignment horizontal="center"/>
    </xf>
    <xf numFmtId="170" fontId="15" fillId="0" borderId="67" xfId="12" applyNumberFormat="1" applyBorder="1"/>
    <xf numFmtId="2" fontId="15" fillId="0" borderId="68" xfId="12" applyNumberFormat="1" applyBorder="1" applyAlignment="1">
      <alignment horizontal="center"/>
    </xf>
    <xf numFmtId="2" fontId="15" fillId="0" borderId="69" xfId="12" applyNumberFormat="1" applyBorder="1" applyAlignment="1">
      <alignment horizontal="center"/>
    </xf>
    <xf numFmtId="170" fontId="15" fillId="0" borderId="64" xfId="12" applyNumberFormat="1" applyBorder="1"/>
    <xf numFmtId="2" fontId="15" fillId="0" borderId="65" xfId="12" applyNumberFormat="1" applyBorder="1" applyAlignment="1">
      <alignment horizontal="center"/>
    </xf>
    <xf numFmtId="2" fontId="15" fillId="0" borderId="66" xfId="12" applyNumberFormat="1" applyBorder="1" applyAlignment="1">
      <alignment horizontal="center"/>
    </xf>
    <xf numFmtId="170" fontId="15" fillId="0" borderId="73" xfId="12" applyNumberFormat="1" applyBorder="1"/>
    <xf numFmtId="2" fontId="15" fillId="0" borderId="74" xfId="12" applyNumberFormat="1" applyBorder="1" applyAlignment="1">
      <alignment horizontal="center"/>
    </xf>
    <xf numFmtId="2" fontId="15" fillId="0" borderId="75" xfId="12" applyNumberFormat="1" applyBorder="1" applyAlignment="1">
      <alignment horizontal="center"/>
    </xf>
    <xf numFmtId="170" fontId="15" fillId="0" borderId="76" xfId="12" applyNumberFormat="1" applyBorder="1"/>
    <xf numFmtId="2" fontId="15" fillId="0" borderId="77" xfId="12" applyNumberFormat="1" applyBorder="1" applyAlignment="1">
      <alignment horizontal="center"/>
    </xf>
    <xf numFmtId="2" fontId="15" fillId="0" borderId="78" xfId="12" applyNumberFormat="1" applyBorder="1" applyAlignment="1">
      <alignment horizontal="center"/>
    </xf>
    <xf numFmtId="0" fontId="19" fillId="0" borderId="1" xfId="0" applyFont="1" applyBorder="1" applyAlignment="1">
      <alignment horizontal="centerContinuous"/>
    </xf>
    <xf numFmtId="0" fontId="18" fillId="0" borderId="3" xfId="0" applyFont="1" applyBorder="1" applyAlignment="1">
      <alignment horizontal="centerContinuous"/>
    </xf>
    <xf numFmtId="0" fontId="19" fillId="0" borderId="112" xfId="0" applyFont="1" applyBorder="1" applyAlignment="1">
      <alignment horizontal="centerContinuous"/>
    </xf>
    <xf numFmtId="0" fontId="18" fillId="0" borderId="113" xfId="0" applyFont="1" applyBorder="1" applyAlignment="1">
      <alignment horizontal="centerContinuous"/>
    </xf>
    <xf numFmtId="0" fontId="19" fillId="0" borderId="112" xfId="0" applyFont="1" applyBorder="1" applyAlignment="1">
      <alignment horizontal="centerContinuous" vertical="center"/>
    </xf>
    <xf numFmtId="0" fontId="0" fillId="0" borderId="113" xfId="0" applyBorder="1" applyAlignment="1">
      <alignment horizontal="centerContinuous" vertical="center"/>
    </xf>
    <xf numFmtId="0" fontId="18" fillId="0" borderId="23" xfId="0" applyFont="1" applyBorder="1" applyAlignment="1">
      <alignment horizontal="left"/>
    </xf>
    <xf numFmtId="0" fontId="18" fillId="0" borderId="10" xfId="0" applyFont="1" applyBorder="1" applyAlignment="1">
      <alignment horizontal="left"/>
    </xf>
    <xf numFmtId="0" fontId="43" fillId="0" borderId="10" xfId="0" applyFont="1" applyBorder="1"/>
    <xf numFmtId="0" fontId="18" fillId="0" borderId="10" xfId="0" applyFont="1" applyBorder="1"/>
    <xf numFmtId="0" fontId="18" fillId="0" borderId="11" xfId="0" applyFont="1" applyBorder="1"/>
    <xf numFmtId="0" fontId="19" fillId="0" borderId="27" xfId="0" applyFont="1" applyBorder="1" applyAlignment="1">
      <alignment horizontal="center" vertical="center" wrapText="1"/>
    </xf>
    <xf numFmtId="4" fontId="19" fillId="7" borderId="23" xfId="3" applyNumberFormat="1" applyFont="1" applyFill="1" applyBorder="1"/>
    <xf numFmtId="4" fontId="19" fillId="7" borderId="10" xfId="3" applyNumberFormat="1" applyFont="1" applyFill="1" applyBorder="1"/>
    <xf numFmtId="4" fontId="19" fillId="7" borderId="11" xfId="3" applyNumberFormat="1" applyFont="1" applyFill="1" applyBorder="1"/>
    <xf numFmtId="2" fontId="19" fillId="0" borderId="79" xfId="0" applyNumberFormat="1" applyFont="1" applyBorder="1" applyAlignment="1">
      <alignment horizontal="center" vertical="center" textRotation="90" wrapText="1"/>
    </xf>
    <xf numFmtId="4" fontId="18" fillId="0" borderId="41" xfId="0" applyNumberFormat="1" applyFont="1" applyBorder="1" applyProtection="1">
      <protection locked="0"/>
    </xf>
    <xf numFmtId="4" fontId="18" fillId="0" borderId="24" xfId="0" applyNumberFormat="1" applyFont="1" applyBorder="1" applyProtection="1">
      <protection locked="0"/>
    </xf>
    <xf numFmtId="4" fontId="18" fillId="0" borderId="47" xfId="0" applyNumberFormat="1" applyFont="1" applyBorder="1" applyProtection="1">
      <protection locked="0"/>
    </xf>
    <xf numFmtId="0" fontId="22" fillId="0" borderId="0" xfId="0" applyFont="1" applyAlignment="1">
      <alignment horizontal="center"/>
    </xf>
    <xf numFmtId="171" fontId="15" fillId="0" borderId="0" xfId="12" applyNumberFormat="1"/>
    <xf numFmtId="177" fontId="18" fillId="0" borderId="0" xfId="1" applyNumberFormat="1" applyFont="1" applyFill="1"/>
    <xf numFmtId="0" fontId="18" fillId="0" borderId="23" xfId="0" applyFont="1" applyBorder="1"/>
    <xf numFmtId="10" fontId="18" fillId="2" borderId="23" xfId="2" applyNumberFormat="1" applyFont="1" applyFill="1" applyBorder="1" applyAlignment="1" applyProtection="1">
      <protection locked="0"/>
    </xf>
    <xf numFmtId="2" fontId="18" fillId="0" borderId="36" xfId="0" applyNumberFormat="1" applyFont="1" applyBorder="1"/>
    <xf numFmtId="0" fontId="19" fillId="0" borderId="1" xfId="0" applyFont="1" applyBorder="1"/>
    <xf numFmtId="0" fontId="18" fillId="0" borderId="119" xfId="0" applyFont="1" applyBorder="1"/>
    <xf numFmtId="0" fontId="19" fillId="0" borderId="21" xfId="0" applyFont="1" applyBorder="1" applyAlignment="1">
      <alignment horizontal="center" wrapText="1"/>
    </xf>
    <xf numFmtId="0" fontId="18" fillId="0" borderId="120" xfId="0" applyFont="1" applyBorder="1" applyAlignment="1">
      <alignment horizontal="center" wrapText="1"/>
    </xf>
    <xf numFmtId="0" fontId="18" fillId="0" borderId="50" xfId="0" applyFont="1" applyBorder="1"/>
    <xf numFmtId="0" fontId="18" fillId="0" borderId="25" xfId="0" applyFont="1" applyBorder="1"/>
    <xf numFmtId="0" fontId="19" fillId="0" borderId="25" xfId="0" applyFont="1" applyBorder="1" applyAlignment="1">
      <alignment horizontal="center"/>
    </xf>
    <xf numFmtId="0" fontId="18" fillId="0" borderId="102" xfId="0" applyFont="1" applyBorder="1" applyAlignment="1">
      <alignment horizontal="center"/>
    </xf>
    <xf numFmtId="2" fontId="18" fillId="0" borderId="40" xfId="0" applyNumberFormat="1" applyFont="1" applyBorder="1"/>
    <xf numFmtId="2" fontId="18" fillId="0" borderId="43" xfId="0" applyNumberFormat="1" applyFont="1" applyBorder="1" applyAlignment="1">
      <alignment horizontal="right"/>
    </xf>
    <xf numFmtId="2" fontId="18" fillId="0" borderId="37" xfId="0" applyNumberFormat="1" applyFont="1" applyBorder="1" applyAlignment="1">
      <alignment horizontal="right"/>
    </xf>
    <xf numFmtId="2" fontId="18" fillId="0" borderId="45" xfId="0" applyNumberFormat="1" applyFont="1" applyBorder="1"/>
    <xf numFmtId="2" fontId="18" fillId="0" borderId="49" xfId="0" applyNumberFormat="1" applyFont="1" applyBorder="1" applyAlignment="1">
      <alignment horizontal="right"/>
    </xf>
    <xf numFmtId="1" fontId="26" fillId="0" borderId="0" xfId="10" applyNumberFormat="1" applyFont="1"/>
    <xf numFmtId="1" fontId="18" fillId="0" borderId="0" xfId="10" applyNumberFormat="1"/>
    <xf numFmtId="0" fontId="44" fillId="0" borderId="0" xfId="14"/>
    <xf numFmtId="2" fontId="19" fillId="8" borderId="79" xfId="0" applyNumberFormat="1" applyFont="1" applyFill="1" applyBorder="1" applyAlignment="1">
      <alignment horizontal="center" vertical="center" textRotation="90" wrapText="1"/>
    </xf>
    <xf numFmtId="4" fontId="18" fillId="8" borderId="17" xfId="0" applyNumberFormat="1" applyFont="1" applyFill="1" applyBorder="1" applyProtection="1">
      <protection locked="0"/>
    </xf>
    <xf numFmtId="4" fontId="18" fillId="6" borderId="17" xfId="0" applyNumberFormat="1" applyFont="1" applyFill="1" applyBorder="1" applyProtection="1">
      <protection locked="0"/>
    </xf>
    <xf numFmtId="2" fontId="19" fillId="0" borderId="3" xfId="0" applyNumberFormat="1" applyFont="1" applyBorder="1" applyAlignment="1">
      <alignment horizontal="center" vertical="center" textRotation="90" wrapText="1"/>
    </xf>
    <xf numFmtId="2" fontId="19" fillId="8" borderId="28" xfId="0" applyNumberFormat="1" applyFont="1" applyFill="1" applyBorder="1" applyAlignment="1">
      <alignment horizontal="center" vertical="center" wrapText="1"/>
    </xf>
    <xf numFmtId="2" fontId="19" fillId="0" borderId="9" xfId="0" applyNumberFormat="1" applyFont="1" applyBorder="1" applyAlignment="1">
      <alignment horizontal="center" vertical="center" wrapText="1"/>
    </xf>
    <xf numFmtId="2" fontId="19" fillId="0" borderId="28" xfId="0" applyNumberFormat="1" applyFont="1" applyBorder="1" applyAlignment="1">
      <alignment horizontal="center" vertical="center" wrapText="1"/>
    </xf>
    <xf numFmtId="4" fontId="18" fillId="0" borderId="17" xfId="0" applyNumberFormat="1" applyFont="1" applyBorder="1" applyProtection="1">
      <protection locked="0"/>
    </xf>
    <xf numFmtId="4" fontId="18" fillId="0" borderId="81" xfId="0" applyNumberFormat="1" applyFont="1" applyBorder="1" applyProtection="1">
      <protection locked="0"/>
    </xf>
    <xf numFmtId="4" fontId="18" fillId="6" borderId="55" xfId="0" applyNumberFormat="1" applyFont="1" applyFill="1" applyBorder="1" applyProtection="1">
      <protection locked="0"/>
    </xf>
    <xf numFmtId="4" fontId="18" fillId="0" borderId="55" xfId="0" applyNumberFormat="1" applyFont="1" applyBorder="1" applyProtection="1">
      <protection locked="0"/>
    </xf>
    <xf numFmtId="4" fontId="18" fillId="0" borderId="32" xfId="0" applyNumberFormat="1" applyFont="1" applyBorder="1" applyProtection="1">
      <protection locked="0"/>
    </xf>
    <xf numFmtId="4" fontId="18" fillId="0" borderId="19" xfId="0" applyNumberFormat="1" applyFont="1" applyBorder="1" applyProtection="1">
      <protection locked="0"/>
    </xf>
    <xf numFmtId="4" fontId="18" fillId="0" borderId="20" xfId="0" applyNumberFormat="1" applyFont="1" applyBorder="1" applyProtection="1">
      <protection locked="0"/>
    </xf>
    <xf numFmtId="0" fontId="29" fillId="3" borderId="65" xfId="12" applyFont="1" applyFill="1" applyBorder="1" applyAlignment="1">
      <alignment horizontal="center" vertical="center"/>
    </xf>
    <xf numFmtId="0" fontId="19" fillId="0" borderId="8" xfId="0" applyFont="1" applyBorder="1" applyAlignment="1">
      <alignment horizontal="left"/>
    </xf>
    <xf numFmtId="178" fontId="19" fillId="0" borderId="16" xfId="3" applyNumberFormat="1" applyFont="1" applyBorder="1" applyAlignment="1">
      <alignment horizontal="right"/>
    </xf>
    <xf numFmtId="178" fontId="19" fillId="0" borderId="7" xfId="3" applyNumberFormat="1" applyFont="1" applyBorder="1" applyAlignment="1">
      <alignment horizontal="right"/>
    </xf>
    <xf numFmtId="164" fontId="18" fillId="0" borderId="0" xfId="1"/>
    <xf numFmtId="164" fontId="33" fillId="9" borderId="40" xfId="1" applyFont="1" applyFill="1" applyBorder="1" applyAlignment="1">
      <alignment horizontal="center"/>
    </xf>
    <xf numFmtId="164" fontId="33" fillId="9" borderId="36" xfId="1" applyFont="1" applyFill="1" applyBorder="1" applyAlignment="1">
      <alignment horizontal="center"/>
    </xf>
    <xf numFmtId="164" fontId="33" fillId="9" borderId="30" xfId="1" applyFont="1" applyFill="1" applyBorder="1" applyAlignment="1">
      <alignment horizontal="center"/>
    </xf>
    <xf numFmtId="171" fontId="46" fillId="9" borderId="36" xfId="1" applyNumberFormat="1" applyFont="1" applyFill="1" applyBorder="1" applyAlignment="1">
      <alignment horizontal="center"/>
    </xf>
    <xf numFmtId="171" fontId="46" fillId="9" borderId="45" xfId="1" applyNumberFormat="1" applyFont="1" applyFill="1" applyBorder="1" applyAlignment="1">
      <alignment horizontal="center"/>
    </xf>
    <xf numFmtId="171" fontId="46" fillId="9" borderId="30" xfId="1" applyNumberFormat="1" applyFont="1" applyFill="1" applyBorder="1" applyAlignment="1">
      <alignment horizontal="center"/>
    </xf>
    <xf numFmtId="0" fontId="45" fillId="5" borderId="68" xfId="12" applyFont="1" applyFill="1" applyBorder="1" applyAlignment="1">
      <alignment horizontal="center" vertical="center"/>
    </xf>
    <xf numFmtId="4" fontId="19" fillId="2" borderId="19" xfId="0" applyNumberFormat="1" applyFont="1" applyFill="1" applyBorder="1" applyAlignment="1" applyProtection="1">
      <alignment horizontal="center"/>
      <protection locked="0"/>
    </xf>
    <xf numFmtId="4" fontId="19" fillId="0" borderId="20" xfId="0" applyNumberFormat="1" applyFont="1" applyBorder="1" applyAlignment="1" applyProtection="1">
      <alignment horizontal="center"/>
      <protection locked="0"/>
    </xf>
    <xf numFmtId="0" fontId="19" fillId="7" borderId="9" xfId="0" applyFont="1" applyFill="1" applyBorder="1" applyAlignment="1">
      <alignment horizontal="centerContinuous" vertical="center"/>
    </xf>
    <xf numFmtId="0" fontId="19" fillId="0" borderId="7" xfId="0" applyFont="1" applyBorder="1" applyAlignment="1">
      <alignment horizontal="centerContinuous" vertical="center"/>
    </xf>
    <xf numFmtId="0" fontId="19" fillId="0" borderId="104" xfId="0" applyFont="1" applyBorder="1" applyAlignment="1">
      <alignment horizontal="left"/>
    </xf>
    <xf numFmtId="14" fontId="18" fillId="0" borderId="56" xfId="0" applyNumberFormat="1" applyFont="1" applyBorder="1" applyAlignment="1" applyProtection="1">
      <alignment horizontal="center"/>
      <protection locked="0"/>
    </xf>
    <xf numFmtId="178" fontId="19" fillId="0" borderId="56" xfId="3" applyNumberFormat="1" applyFont="1" applyBorder="1" applyAlignment="1">
      <alignment horizontal="right"/>
    </xf>
    <xf numFmtId="178" fontId="19" fillId="0" borderId="8" xfId="3" applyNumberFormat="1" applyFont="1" applyBorder="1" applyAlignment="1">
      <alignment horizontal="right"/>
    </xf>
    <xf numFmtId="0" fontId="19" fillId="0" borderId="4" xfId="0" applyFont="1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18" fillId="0" borderId="5" xfId="0" applyFont="1" applyBorder="1" applyAlignment="1">
      <alignment horizontal="centerContinuous"/>
    </xf>
    <xf numFmtId="10" fontId="19" fillId="0" borderId="1" xfId="0" applyNumberFormat="1" applyFont="1" applyBorder="1" applyAlignment="1" applyProtection="1">
      <alignment horizontal="centerContinuous" vertical="center" wrapText="1"/>
      <protection locked="0"/>
    </xf>
    <xf numFmtId="0" fontId="0" fillId="0" borderId="3" xfId="0" applyBorder="1" applyAlignment="1">
      <alignment horizontal="centerContinuous" vertical="center"/>
    </xf>
    <xf numFmtId="10" fontId="19" fillId="2" borderId="124" xfId="0" applyNumberFormat="1" applyFont="1" applyFill="1" applyBorder="1" applyAlignment="1" applyProtection="1">
      <alignment horizontal="center" vertical="center"/>
      <protection locked="0"/>
    </xf>
    <xf numFmtId="0" fontId="45" fillId="0" borderId="0" xfId="12" applyFont="1"/>
    <xf numFmtId="10" fontId="19" fillId="0" borderId="11" xfId="2" applyNumberFormat="1" applyFont="1" applyFill="1" applyBorder="1" applyAlignment="1">
      <alignment vertical="center"/>
    </xf>
    <xf numFmtId="49" fontId="19" fillId="10" borderId="14" xfId="0" applyNumberFormat="1" applyFont="1" applyFill="1" applyBorder="1" applyAlignment="1" applyProtection="1">
      <alignment horizontal="center"/>
      <protection locked="0"/>
    </xf>
    <xf numFmtId="49" fontId="19" fillId="10" borderId="5" xfId="0" applyNumberFormat="1" applyFont="1" applyFill="1" applyBorder="1" applyAlignment="1" applyProtection="1">
      <alignment horizontal="center"/>
      <protection locked="0"/>
    </xf>
    <xf numFmtId="4" fontId="18" fillId="0" borderId="11" xfId="3" applyNumberFormat="1" applyFont="1" applyBorder="1" applyAlignment="1">
      <alignment vertical="center"/>
    </xf>
    <xf numFmtId="49" fontId="19" fillId="10" borderId="109" xfId="0" applyNumberFormat="1" applyFont="1" applyFill="1" applyBorder="1" applyAlignment="1" applyProtection="1">
      <alignment horizontal="left"/>
      <protection locked="0"/>
    </xf>
    <xf numFmtId="49" fontId="19" fillId="10" borderId="99" xfId="0" applyNumberFormat="1" applyFont="1" applyFill="1" applyBorder="1" applyAlignment="1" applyProtection="1">
      <alignment horizontal="left"/>
      <protection locked="0"/>
    </xf>
    <xf numFmtId="49" fontId="19" fillId="10" borderId="111" xfId="0" applyNumberFormat="1" applyFont="1" applyFill="1" applyBorder="1" applyAlignment="1" applyProtection="1">
      <alignment horizontal="left"/>
      <protection locked="0"/>
    </xf>
    <xf numFmtId="170" fontId="15" fillId="0" borderId="125" xfId="12" applyNumberFormat="1" applyBorder="1"/>
    <xf numFmtId="170" fontId="15" fillId="0" borderId="126" xfId="12" applyNumberFormat="1" applyBorder="1"/>
    <xf numFmtId="0" fontId="32" fillId="0" borderId="0" xfId="12" applyFont="1"/>
    <xf numFmtId="172" fontId="38" fillId="0" borderId="32" xfId="2" applyNumberFormat="1" applyFont="1" applyBorder="1" applyAlignment="1">
      <alignment horizontal="center"/>
    </xf>
    <xf numFmtId="1" fontId="38" fillId="0" borderId="24" xfId="2" applyNumberFormat="1" applyFont="1" applyBorder="1" applyAlignment="1">
      <alignment horizontal="center"/>
    </xf>
    <xf numFmtId="0" fontId="38" fillId="0" borderId="0" xfId="10" applyFont="1"/>
    <xf numFmtId="179" fontId="18" fillId="0" borderId="0" xfId="10" applyNumberFormat="1"/>
    <xf numFmtId="0" fontId="18" fillId="11" borderId="0" xfId="10" applyFill="1"/>
    <xf numFmtId="1" fontId="18" fillId="11" borderId="0" xfId="10" applyNumberFormat="1" applyFill="1"/>
    <xf numFmtId="1" fontId="38" fillId="0" borderId="32" xfId="2" applyNumberFormat="1" applyFont="1" applyBorder="1" applyAlignment="1">
      <alignment horizontal="center"/>
    </xf>
    <xf numFmtId="180" fontId="18" fillId="0" borderId="0" xfId="10" applyNumberFormat="1"/>
    <xf numFmtId="4" fontId="18" fillId="0" borderId="1" xfId="3" applyNumberFormat="1" applyFont="1" applyBorder="1"/>
    <xf numFmtId="0" fontId="18" fillId="10" borderId="2" xfId="0" applyFont="1" applyFill="1" applyBorder="1" applyAlignment="1" applyProtection="1">
      <alignment horizontal="left"/>
      <protection locked="0"/>
    </xf>
    <xf numFmtId="0" fontId="19" fillId="10" borderId="2" xfId="0" applyFont="1" applyFill="1" applyBorder="1" applyAlignment="1" applyProtection="1">
      <alignment horizontal="left"/>
      <protection locked="0"/>
    </xf>
    <xf numFmtId="0" fontId="19" fillId="0" borderId="63" xfId="0" applyFont="1" applyBorder="1" applyAlignment="1">
      <alignment horizontal="center"/>
    </xf>
    <xf numFmtId="0" fontId="18" fillId="10" borderId="19" xfId="0" applyFont="1" applyFill="1" applyBorder="1" applyAlignment="1" applyProtection="1">
      <alignment horizontal="left"/>
      <protection locked="0"/>
    </xf>
    <xf numFmtId="0" fontId="19" fillId="10" borderId="19" xfId="0" applyFont="1" applyFill="1" applyBorder="1" applyAlignment="1" applyProtection="1">
      <alignment horizontal="left"/>
      <protection locked="0"/>
    </xf>
    <xf numFmtId="0" fontId="19" fillId="0" borderId="101" xfId="0" applyFont="1" applyBorder="1" applyAlignment="1">
      <alignment horizontal="center"/>
    </xf>
    <xf numFmtId="0" fontId="19" fillId="0" borderId="62" xfId="0" applyFont="1" applyBorder="1" applyAlignment="1">
      <alignment horizontal="center"/>
    </xf>
    <xf numFmtId="0" fontId="19" fillId="10" borderId="106" xfId="0" applyFont="1" applyFill="1" applyBorder="1" applyAlignment="1" applyProtection="1">
      <alignment horizontal="center"/>
      <protection locked="0"/>
    </xf>
    <xf numFmtId="0" fontId="18" fillId="10" borderId="8" xfId="0" applyFont="1" applyFill="1" applyBorder="1" applyAlignment="1" applyProtection="1">
      <alignment horizontal="left"/>
      <protection locked="0"/>
    </xf>
    <xf numFmtId="0" fontId="19" fillId="10" borderId="8" xfId="0" applyFont="1" applyFill="1" applyBorder="1" applyAlignment="1" applyProtection="1">
      <alignment horizontal="left"/>
      <protection locked="0"/>
    </xf>
    <xf numFmtId="0" fontId="19" fillId="0" borderId="100" xfId="0" applyFont="1" applyBorder="1" applyAlignment="1">
      <alignment horizontal="center"/>
    </xf>
    <xf numFmtId="14" fontId="19" fillId="10" borderId="9" xfId="0" applyNumberFormat="1" applyFont="1" applyFill="1" applyBorder="1" applyAlignment="1" applyProtection="1">
      <alignment horizontal="center"/>
      <protection locked="0"/>
    </xf>
    <xf numFmtId="172" fontId="38" fillId="0" borderId="41" xfId="2" applyNumberFormat="1" applyFont="1" applyBorder="1" applyAlignment="1">
      <alignment horizontal="center"/>
    </xf>
    <xf numFmtId="1" fontId="38" fillId="0" borderId="41" xfId="2" applyNumberFormat="1" applyFont="1" applyBorder="1" applyAlignment="1">
      <alignment horizontal="center"/>
    </xf>
    <xf numFmtId="170" fontId="15" fillId="0" borderId="129" xfId="12" applyNumberFormat="1" applyBorder="1"/>
    <xf numFmtId="14" fontId="18" fillId="2" borderId="14" xfId="0" applyNumberFormat="1" applyFont="1" applyFill="1" applyBorder="1" applyProtection="1">
      <protection locked="0"/>
    </xf>
    <xf numFmtId="166" fontId="19" fillId="0" borderId="7" xfId="0" applyNumberFormat="1" applyFont="1" applyBorder="1" applyAlignment="1" applyProtection="1">
      <alignment horizontal="centerContinuous"/>
      <protection locked="0"/>
    </xf>
    <xf numFmtId="166" fontId="19" fillId="0" borderId="8" xfId="0" applyNumberFormat="1" applyFont="1" applyBorder="1" applyAlignment="1" applyProtection="1">
      <alignment horizontal="centerContinuous"/>
      <protection locked="0"/>
    </xf>
    <xf numFmtId="14" fontId="18" fillId="2" borderId="9" xfId="0" applyNumberFormat="1" applyFont="1" applyFill="1" applyBorder="1" applyProtection="1">
      <protection locked="0"/>
    </xf>
    <xf numFmtId="172" fontId="18" fillId="0" borderId="0" xfId="2" applyNumberFormat="1"/>
    <xf numFmtId="0" fontId="34" fillId="4" borderId="23" xfId="9" applyFont="1" applyFill="1" applyBorder="1" applyAlignment="1">
      <alignment horizontal="center"/>
    </xf>
    <xf numFmtId="0" fontId="34" fillId="4" borderId="10" xfId="9" applyFont="1" applyFill="1" applyBorder="1" applyAlignment="1">
      <alignment horizontal="center"/>
    </xf>
    <xf numFmtId="0" fontId="34" fillId="4" borderId="11" xfId="9" applyFont="1" applyFill="1" applyBorder="1" applyAlignment="1">
      <alignment horizontal="center"/>
    </xf>
    <xf numFmtId="0" fontId="29" fillId="3" borderId="69" xfId="6" applyFont="1" applyFill="1" applyBorder="1" applyAlignment="1">
      <alignment horizontal="center" vertical="center"/>
    </xf>
    <xf numFmtId="49" fontId="33" fillId="4" borderId="79" xfId="11" applyNumberFormat="1" applyFont="1" applyFill="1" applyBorder="1" applyAlignment="1">
      <alignment horizontal="center" vertical="center"/>
    </xf>
    <xf numFmtId="49" fontId="33" fillId="4" borderId="28" xfId="11" applyNumberFormat="1" applyFont="1" applyFill="1" applyBorder="1" applyAlignment="1">
      <alignment horizontal="center" vertical="center"/>
    </xf>
    <xf numFmtId="49" fontId="33" fillId="4" borderId="7" xfId="11" applyNumberFormat="1" applyFont="1" applyFill="1" applyBorder="1" applyAlignment="1">
      <alignment horizontal="center" vertical="center"/>
    </xf>
    <xf numFmtId="49" fontId="33" fillId="4" borderId="9" xfId="11" applyNumberFormat="1" applyFont="1" applyFill="1" applyBorder="1" applyAlignment="1">
      <alignment horizontal="center" vertical="center"/>
    </xf>
    <xf numFmtId="184" fontId="18" fillId="0" borderId="0" xfId="2" applyNumberFormat="1"/>
    <xf numFmtId="0" fontId="13" fillId="0" borderId="0" xfId="12" applyFont="1"/>
    <xf numFmtId="0" fontId="48" fillId="0" borderId="0" xfId="0" applyFont="1" applyAlignment="1">
      <alignment vertical="center" wrapText="1"/>
    </xf>
    <xf numFmtId="49" fontId="19" fillId="0" borderId="95" xfId="0" applyNumberFormat="1" applyFont="1" applyBorder="1" applyAlignment="1">
      <alignment horizontal="center" wrapText="1"/>
    </xf>
    <xf numFmtId="0" fontId="18" fillId="0" borderId="96" xfId="0" applyFont="1" applyBorder="1" applyAlignment="1">
      <alignment horizontal="left"/>
    </xf>
    <xf numFmtId="49" fontId="19" fillId="2" borderId="0" xfId="0" applyNumberFormat="1" applyFont="1" applyFill="1" applyAlignment="1" applyProtection="1">
      <alignment horizontal="left"/>
      <protection locked="0"/>
    </xf>
    <xf numFmtId="49" fontId="19" fillId="2" borderId="5" xfId="0" applyNumberFormat="1" applyFont="1" applyFill="1" applyBorder="1" applyAlignment="1" applyProtection="1">
      <alignment horizontal="center"/>
      <protection locked="0"/>
    </xf>
    <xf numFmtId="49" fontId="19" fillId="0" borderId="140" xfId="0" applyNumberFormat="1" applyFont="1" applyBorder="1" applyAlignment="1" applyProtection="1">
      <alignment horizontal="center"/>
      <protection locked="0"/>
    </xf>
    <xf numFmtId="49" fontId="19" fillId="2" borderId="5" xfId="0" quotePrefix="1" applyNumberFormat="1" applyFont="1" applyFill="1" applyBorder="1" applyAlignment="1" applyProtection="1">
      <alignment horizontal="center"/>
      <protection locked="0"/>
    </xf>
    <xf numFmtId="0" fontId="19" fillId="0" borderId="4" xfId="0" applyFont="1" applyBorder="1" applyAlignment="1" applyProtection="1">
      <alignment horizontal="left"/>
      <protection locked="0"/>
    </xf>
    <xf numFmtId="0" fontId="19" fillId="0" borderId="0" xfId="0" applyFont="1" applyAlignment="1" applyProtection="1">
      <alignment horizontal="left"/>
      <protection locked="0"/>
    </xf>
    <xf numFmtId="167" fontId="19" fillId="0" borderId="141" xfId="0" applyNumberFormat="1" applyFont="1" applyBorder="1" applyAlignment="1" applyProtection="1">
      <alignment horizontal="center"/>
      <protection locked="0"/>
    </xf>
    <xf numFmtId="168" fontId="19" fillId="0" borderId="0" xfId="3" applyNumberFormat="1" applyFont="1" applyAlignment="1">
      <alignment horizontal="center" vertical="top"/>
    </xf>
    <xf numFmtId="2" fontId="19" fillId="0" borderId="0" xfId="3" applyNumberFormat="1" applyFont="1" applyAlignment="1">
      <alignment horizontal="center" vertical="center" textRotation="90"/>
    </xf>
    <xf numFmtId="2" fontId="19" fillId="0" borderId="0" xfId="3" applyNumberFormat="1" applyFont="1" applyAlignment="1">
      <alignment horizontal="center" vertical="center" wrapText="1"/>
    </xf>
    <xf numFmtId="0" fontId="19" fillId="0" borderId="1" xfId="0" applyFont="1" applyBorder="1" applyAlignment="1">
      <alignment horizontal="centerContinuous" wrapText="1"/>
    </xf>
    <xf numFmtId="2" fontId="19" fillId="0" borderId="2" xfId="3" applyNumberFormat="1" applyFont="1" applyBorder="1" applyAlignment="1">
      <alignment horizontal="centerContinuous" vertical="center"/>
    </xf>
    <xf numFmtId="0" fontId="18" fillId="0" borderId="2" xfId="3" applyFont="1" applyBorder="1" applyAlignment="1">
      <alignment horizontal="centerContinuous" vertical="center"/>
    </xf>
    <xf numFmtId="0" fontId="19" fillId="0" borderId="2" xfId="3" applyFont="1" applyBorder="1" applyAlignment="1">
      <alignment horizontal="centerContinuous" vertical="center"/>
    </xf>
    <xf numFmtId="0" fontId="18" fillId="0" borderId="3" xfId="3" applyFont="1" applyBorder="1" applyAlignment="1">
      <alignment horizontal="centerContinuous"/>
    </xf>
    <xf numFmtId="49" fontId="19" fillId="0" borderId="10" xfId="0" applyNumberFormat="1" applyFont="1" applyBorder="1" applyAlignment="1">
      <alignment horizontal="center"/>
    </xf>
    <xf numFmtId="0" fontId="18" fillId="0" borderId="4" xfId="3" applyFont="1" applyBorder="1"/>
    <xf numFmtId="2" fontId="19" fillId="0" borderId="0" xfId="3" applyNumberFormat="1" applyFont="1" applyAlignment="1">
      <alignment horizontal="left" vertical="top"/>
    </xf>
    <xf numFmtId="2" fontId="19" fillId="0" borderId="5" xfId="3" applyNumberFormat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18" fillId="0" borderId="98" xfId="4" applyBorder="1" applyAlignment="1">
      <alignment horizontal="left"/>
    </xf>
    <xf numFmtId="0" fontId="18" fillId="0" borderId="58" xfId="4" applyBorder="1" applyAlignment="1">
      <alignment horizontal="left"/>
    </xf>
    <xf numFmtId="0" fontId="18" fillId="0" borderId="57" xfId="4" applyBorder="1" applyAlignment="1">
      <alignment horizontal="left"/>
    </xf>
    <xf numFmtId="0" fontId="18" fillId="0" borderId="58" xfId="0" applyFont="1" applyBorder="1" applyAlignment="1">
      <alignment horizontal="left"/>
    </xf>
    <xf numFmtId="0" fontId="18" fillId="0" borderId="57" xfId="0" applyFont="1" applyBorder="1" applyAlignment="1">
      <alignment horizontal="left"/>
    </xf>
    <xf numFmtId="0" fontId="18" fillId="0" borderId="97" xfId="4" applyBorder="1" applyAlignment="1">
      <alignment horizontal="left"/>
    </xf>
    <xf numFmtId="4" fontId="19" fillId="0" borderId="2" xfId="3" applyNumberFormat="1" applyFont="1" applyBorder="1"/>
    <xf numFmtId="4" fontId="19" fillId="0" borderId="3" xfId="3" applyNumberFormat="1" applyFont="1" applyBorder="1"/>
    <xf numFmtId="2" fontId="18" fillId="0" borderId="8" xfId="3" applyNumberFormat="1" applyFont="1" applyBorder="1" applyAlignment="1">
      <alignment horizontal="center"/>
    </xf>
    <xf numFmtId="168" fontId="18" fillId="0" borderId="8" xfId="3" applyNumberFormat="1" applyFont="1" applyBorder="1" applyAlignment="1">
      <alignment horizontal="center"/>
    </xf>
    <xf numFmtId="2" fontId="19" fillId="0" borderId="8" xfId="3" applyNumberFormat="1" applyFont="1" applyBorder="1" applyAlignment="1">
      <alignment horizontal="center"/>
    </xf>
    <xf numFmtId="0" fontId="18" fillId="0" borderId="19" xfId="3" applyFont="1" applyBorder="1" applyAlignment="1">
      <alignment wrapText="1"/>
    </xf>
    <xf numFmtId="0" fontId="18" fillId="0" borderId="56" xfId="3" applyFont="1" applyBorder="1" applyAlignment="1">
      <alignment wrapText="1"/>
    </xf>
    <xf numFmtId="0" fontId="23" fillId="0" borderId="23" xfId="0" applyFont="1" applyBorder="1" applyAlignment="1">
      <alignment horizontal="left" wrapText="1" indent="8"/>
    </xf>
    <xf numFmtId="2" fontId="19" fillId="0" borderId="7" xfId="3" applyNumberFormat="1" applyFont="1" applyBorder="1" applyAlignment="1">
      <alignment horizontal="centerContinuous" vertical="center" wrapText="1"/>
    </xf>
    <xf numFmtId="2" fontId="19" fillId="0" borderId="8" xfId="3" applyNumberFormat="1" applyFont="1" applyBorder="1" applyAlignment="1">
      <alignment horizontal="centerContinuous" vertical="center" wrapText="1"/>
    </xf>
    <xf numFmtId="2" fontId="19" fillId="0" borderId="9" xfId="3" applyNumberFormat="1" applyFont="1" applyBorder="1" applyAlignment="1">
      <alignment horizontal="centerContinuous" vertical="center" wrapText="1"/>
    </xf>
    <xf numFmtId="2" fontId="18" fillId="0" borderId="56" xfId="3" applyNumberFormat="1" applyFont="1" applyBorder="1" applyAlignment="1">
      <alignment horizontal="center"/>
    </xf>
    <xf numFmtId="2" fontId="18" fillId="0" borderId="19" xfId="3" applyNumberFormat="1" applyFont="1" applyBorder="1" applyAlignment="1">
      <alignment horizontal="center"/>
    </xf>
    <xf numFmtId="4" fontId="18" fillId="2" borderId="56" xfId="0" applyNumberFormat="1" applyFont="1" applyFill="1" applyBorder="1" applyProtection="1">
      <protection locked="0"/>
    </xf>
    <xf numFmtId="4" fontId="18" fillId="0" borderId="5" xfId="3" applyNumberFormat="1" applyFont="1" applyBorder="1"/>
    <xf numFmtId="0" fontId="18" fillId="0" borderId="86" xfId="0" applyFont="1" applyBorder="1" applyAlignment="1">
      <alignment horizontal="left"/>
    </xf>
    <xf numFmtId="0" fontId="18" fillId="0" borderId="87" xfId="3" applyFont="1" applyBorder="1" applyAlignment="1">
      <alignment wrapText="1"/>
    </xf>
    <xf numFmtId="2" fontId="18" fillId="0" borderId="87" xfId="3" applyNumberFormat="1" applyFont="1" applyBorder="1" applyAlignment="1">
      <alignment horizontal="center"/>
    </xf>
    <xf numFmtId="0" fontId="18" fillId="0" borderId="15" xfId="3" applyFont="1" applyBorder="1" applyAlignment="1">
      <alignment wrapText="1"/>
    </xf>
    <xf numFmtId="2" fontId="18" fillId="0" borderId="15" xfId="3" applyNumberFormat="1" applyFont="1" applyBorder="1" applyAlignment="1">
      <alignment horizontal="center"/>
    </xf>
    <xf numFmtId="0" fontId="23" fillId="0" borderId="10" xfId="0" applyFont="1" applyBorder="1" applyAlignment="1">
      <alignment wrapText="1"/>
    </xf>
    <xf numFmtId="49" fontId="19" fillId="0" borderId="2" xfId="0" applyNumberFormat="1" applyFont="1" applyBorder="1" applyAlignment="1">
      <alignment horizontal="center"/>
    </xf>
    <xf numFmtId="0" fontId="23" fillId="0" borderId="2" xfId="0" applyFont="1" applyBorder="1" applyAlignment="1">
      <alignment wrapText="1"/>
    </xf>
    <xf numFmtId="0" fontId="26" fillId="0" borderId="7" xfId="0" applyFont="1" applyBorder="1" applyAlignment="1">
      <alignment horizontal="left"/>
    </xf>
    <xf numFmtId="0" fontId="18" fillId="0" borderId="8" xfId="0" applyFont="1" applyBorder="1" applyAlignment="1">
      <alignment horizontal="left"/>
    </xf>
    <xf numFmtId="4" fontId="18" fillId="0" borderId="8" xfId="0" applyNumberFormat="1" applyFont="1" applyBorder="1" applyAlignment="1">
      <alignment horizontal="center"/>
    </xf>
    <xf numFmtId="4" fontId="18" fillId="0" borderId="8" xfId="3" applyNumberFormat="1" applyFont="1" applyBorder="1"/>
    <xf numFmtId="4" fontId="18" fillId="2" borderId="15" xfId="0" applyNumberFormat="1" applyFont="1" applyFill="1" applyBorder="1" applyProtection="1">
      <protection locked="0"/>
    </xf>
    <xf numFmtId="0" fontId="18" fillId="0" borderId="20" xfId="3" applyFont="1" applyBorder="1" applyAlignment="1">
      <alignment wrapText="1"/>
    </xf>
    <xf numFmtId="4" fontId="18" fillId="2" borderId="8" xfId="0" applyNumberFormat="1" applyFont="1" applyFill="1" applyBorder="1" applyProtection="1">
      <protection locked="0"/>
    </xf>
    <xf numFmtId="10" fontId="19" fillId="0" borderId="42" xfId="2" applyNumberFormat="1" applyFont="1" applyFill="1" applyBorder="1" applyAlignment="1" applyProtection="1">
      <alignment horizontal="right"/>
      <protection locked="0"/>
    </xf>
    <xf numFmtId="4" fontId="18" fillId="0" borderId="15" xfId="0" applyNumberFormat="1" applyFont="1" applyBorder="1" applyProtection="1">
      <protection locked="0"/>
    </xf>
    <xf numFmtId="0" fontId="18" fillId="0" borderId="142" xfId="4" applyBorder="1" applyAlignment="1">
      <alignment horizontal="left"/>
    </xf>
    <xf numFmtId="0" fontId="18" fillId="0" borderId="44" xfId="0" applyFont="1" applyBorder="1" applyAlignment="1">
      <alignment horizontal="left"/>
    </xf>
    <xf numFmtId="2" fontId="18" fillId="0" borderId="20" xfId="3" applyNumberFormat="1" applyFont="1" applyBorder="1" applyAlignment="1">
      <alignment horizontal="center"/>
    </xf>
    <xf numFmtId="0" fontId="18" fillId="0" borderId="21" xfId="4" applyBorder="1" applyAlignment="1">
      <alignment horizontal="left"/>
    </xf>
    <xf numFmtId="0" fontId="18" fillId="0" borderId="45" xfId="0" applyFont="1" applyBorder="1" applyAlignment="1">
      <alignment horizontal="left"/>
    </xf>
    <xf numFmtId="0" fontId="18" fillId="0" borderId="90" xfId="3" applyFont="1" applyBorder="1" applyAlignment="1">
      <alignment wrapText="1"/>
    </xf>
    <xf numFmtId="2" fontId="18" fillId="0" borderId="92" xfId="3" applyNumberFormat="1" applyFont="1" applyBorder="1" applyAlignment="1">
      <alignment horizontal="center"/>
    </xf>
    <xf numFmtId="10" fontId="19" fillId="0" borderId="50" xfId="2" applyNumberFormat="1" applyFont="1" applyFill="1" applyBorder="1" applyAlignment="1" applyProtection="1">
      <alignment horizontal="right"/>
      <protection locked="0"/>
    </xf>
    <xf numFmtId="2" fontId="19" fillId="0" borderId="1" xfId="0" applyNumberFormat="1" applyFont="1" applyBorder="1" applyAlignment="1">
      <alignment horizontal="left" vertical="center"/>
    </xf>
    <xf numFmtId="4" fontId="18" fillId="0" borderId="3" xfId="3" applyNumberFormat="1" applyFont="1" applyBorder="1"/>
    <xf numFmtId="2" fontId="19" fillId="0" borderId="4" xfId="0" applyNumberFormat="1" applyFont="1" applyBorder="1" applyAlignment="1">
      <alignment horizontal="left" vertical="center"/>
    </xf>
    <xf numFmtId="2" fontId="19" fillId="0" borderId="7" xfId="0" applyNumberFormat="1" applyFont="1" applyBorder="1" applyAlignment="1">
      <alignment horizontal="left" vertical="center"/>
    </xf>
    <xf numFmtId="4" fontId="18" fillId="0" borderId="9" xfId="3" applyNumberFormat="1" applyFont="1" applyBorder="1"/>
    <xf numFmtId="0" fontId="19" fillId="0" borderId="50" xfId="0" applyFont="1" applyBorder="1" applyAlignment="1">
      <alignment horizontal="center" vertical="center" textRotation="90" wrapText="1"/>
    </xf>
    <xf numFmtId="164" fontId="19" fillId="0" borderId="23" xfId="1" applyFont="1" applyFill="1" applyBorder="1" applyAlignment="1">
      <alignment horizontal="centerContinuous" vertical="center"/>
    </xf>
    <xf numFmtId="164" fontId="19" fillId="0" borderId="10" xfId="1" applyFont="1" applyFill="1" applyBorder="1" applyAlignment="1">
      <alignment horizontal="centerContinuous" vertical="center"/>
    </xf>
    <xf numFmtId="164" fontId="19" fillId="0" borderId="11" xfId="1" applyFont="1" applyFill="1" applyBorder="1" applyAlignment="1">
      <alignment horizontal="centerContinuous" vertical="center"/>
    </xf>
    <xf numFmtId="0" fontId="19" fillId="7" borderId="2" xfId="3" applyFont="1" applyFill="1" applyBorder="1" applyAlignment="1">
      <alignment horizontal="centerContinuous" vertical="center"/>
    </xf>
    <xf numFmtId="0" fontId="19" fillId="7" borderId="143" xfId="3" applyFont="1" applyFill="1" applyBorder="1" applyAlignment="1">
      <alignment horizontal="centerContinuous" vertical="center"/>
    </xf>
    <xf numFmtId="4" fontId="18" fillId="0" borderId="11" xfId="3" applyNumberFormat="1" applyFont="1" applyBorder="1" applyAlignment="1">
      <alignment horizontal="right"/>
    </xf>
    <xf numFmtId="4" fontId="19" fillId="0" borderId="10" xfId="3" applyNumberFormat="1" applyFont="1" applyBorder="1" applyAlignment="1">
      <alignment vertical="center"/>
    </xf>
    <xf numFmtId="169" fontId="19" fillId="0" borderId="154" xfId="3" applyNumberFormat="1" applyFont="1" applyBorder="1" applyAlignment="1">
      <alignment horizontal="center" vertical="center" wrapText="1"/>
    </xf>
    <xf numFmtId="0" fontId="18" fillId="0" borderId="4" xfId="0" quotePrefix="1" applyFont="1" applyBorder="1" applyAlignment="1">
      <alignment horizontal="left"/>
    </xf>
    <xf numFmtId="0" fontId="18" fillId="0" borderId="53" xfId="0" applyFont="1" applyBorder="1" applyAlignment="1">
      <alignment horizontal="left"/>
    </xf>
    <xf numFmtId="0" fontId="18" fillId="0" borderId="98" xfId="3" applyFont="1" applyBorder="1"/>
    <xf numFmtId="2" fontId="18" fillId="0" borderId="145" xfId="3" applyNumberFormat="1" applyFont="1" applyBorder="1" applyAlignment="1">
      <alignment horizontal="center" vertical="center" wrapText="1"/>
    </xf>
    <xf numFmtId="2" fontId="19" fillId="0" borderId="155" xfId="3" applyNumberFormat="1" applyFont="1" applyBorder="1" applyAlignment="1">
      <alignment horizontal="center" vertical="center" textRotation="90"/>
    </xf>
    <xf numFmtId="2" fontId="19" fillId="0" borderId="54" xfId="0" applyNumberFormat="1" applyFont="1" applyBorder="1" applyAlignment="1">
      <alignment horizontal="center" vertical="center" wrapText="1"/>
    </xf>
    <xf numFmtId="2" fontId="19" fillId="0" borderId="95" xfId="3" applyNumberFormat="1" applyFont="1" applyBorder="1" applyAlignment="1">
      <alignment horizontal="centerContinuous" vertical="center" wrapText="1"/>
    </xf>
    <xf numFmtId="2" fontId="19" fillId="0" borderId="144" xfId="0" applyNumberFormat="1" applyFont="1" applyBorder="1" applyAlignment="1">
      <alignment horizontal="centerContinuous" vertical="center" wrapText="1"/>
    </xf>
    <xf numFmtId="2" fontId="19" fillId="0" borderId="5" xfId="0" applyNumberFormat="1" applyFont="1" applyBorder="1" applyAlignment="1">
      <alignment horizontal="right" vertical="center" textRotation="90" wrapText="1"/>
    </xf>
    <xf numFmtId="169" fontId="19" fillId="7" borderId="6" xfId="3" applyNumberFormat="1" applyFont="1" applyFill="1" applyBorder="1" applyAlignment="1">
      <alignment horizontal="center" vertical="center" wrapText="1"/>
    </xf>
    <xf numFmtId="49" fontId="19" fillId="0" borderId="23" xfId="0" applyNumberFormat="1" applyFont="1" applyBorder="1" applyAlignment="1">
      <alignment horizontal="center"/>
    </xf>
    <xf numFmtId="4" fontId="18" fillId="0" borderId="10" xfId="3" applyNumberFormat="1" applyFont="1" applyBorder="1"/>
    <xf numFmtId="4" fontId="26" fillId="0" borderId="10" xfId="3" applyNumberFormat="1" applyFont="1" applyBorder="1" applyAlignment="1">
      <alignment horizontal="left"/>
    </xf>
    <xf numFmtId="0" fontId="26" fillId="0" borderId="0" xfId="0" applyFont="1" applyAlignment="1">
      <alignment horizontal="left"/>
    </xf>
    <xf numFmtId="4" fontId="19" fillId="8" borderId="23" xfId="3" applyNumberFormat="1" applyFont="1" applyFill="1" applyBorder="1"/>
    <xf numFmtId="4" fontId="19" fillId="0" borderId="27" xfId="3" applyNumberFormat="1" applyFont="1" applyBorder="1"/>
    <xf numFmtId="4" fontId="18" fillId="6" borderId="7" xfId="0" applyNumberFormat="1" applyFont="1" applyFill="1" applyBorder="1" applyProtection="1">
      <protection locked="0"/>
    </xf>
    <xf numFmtId="4" fontId="18" fillId="0" borderId="8" xfId="3" applyNumberFormat="1" applyFont="1" applyBorder="1" applyAlignment="1">
      <alignment horizontal="left"/>
    </xf>
    <xf numFmtId="49" fontId="19" fillId="0" borderId="1" xfId="0" applyNumberFormat="1" applyFont="1" applyBorder="1" applyAlignment="1">
      <alignment horizontal="center"/>
    </xf>
    <xf numFmtId="4" fontId="18" fillId="0" borderId="2" xfId="3" applyNumberFormat="1" applyFont="1" applyBorder="1"/>
    <xf numFmtId="49" fontId="19" fillId="0" borderId="51" xfId="0" applyNumberFormat="1" applyFont="1" applyBorder="1" applyAlignment="1">
      <alignment horizontal="center"/>
    </xf>
    <xf numFmtId="49" fontId="19" fillId="0" borderId="50" xfId="0" applyNumberFormat="1" applyFont="1" applyBorder="1" applyAlignment="1">
      <alignment horizontal="center"/>
    </xf>
    <xf numFmtId="0" fontId="23" fillId="0" borderId="96" xfId="0" applyFont="1" applyBorder="1" applyAlignment="1">
      <alignment wrapText="1"/>
    </xf>
    <xf numFmtId="4" fontId="26" fillId="0" borderId="8" xfId="3" applyNumberFormat="1" applyFont="1" applyBorder="1" applyAlignment="1">
      <alignment horizontal="left"/>
    </xf>
    <xf numFmtId="4" fontId="18" fillId="0" borderId="8" xfId="3" applyNumberFormat="1" applyFont="1" applyBorder="1" applyAlignment="1">
      <alignment horizontal="right"/>
    </xf>
    <xf numFmtId="4" fontId="18" fillId="0" borderId="9" xfId="3" applyNumberFormat="1" applyFont="1" applyBorder="1" applyAlignment="1">
      <alignment horizontal="right"/>
    </xf>
    <xf numFmtId="0" fontId="18" fillId="0" borderId="15" xfId="3" applyFont="1" applyBorder="1" applyAlignment="1">
      <alignment horizontal="left" vertical="top" wrapText="1"/>
    </xf>
    <xf numFmtId="0" fontId="18" fillId="0" borderId="42" xfId="3" applyFont="1" applyBorder="1" applyAlignment="1">
      <alignment horizontal="left" vertical="top" wrapText="1"/>
    </xf>
    <xf numFmtId="0" fontId="18" fillId="0" borderId="19" xfId="3" applyFont="1" applyBorder="1" applyAlignment="1">
      <alignment horizontal="left" vertical="top" wrapText="1"/>
    </xf>
    <xf numFmtId="0" fontId="18" fillId="0" borderId="35" xfId="3" applyFont="1" applyBorder="1" applyAlignment="1">
      <alignment horizontal="left" vertical="top" wrapText="1"/>
    </xf>
    <xf numFmtId="0" fontId="18" fillId="0" borderId="20" xfId="3" applyFont="1" applyBorder="1" applyAlignment="1">
      <alignment horizontal="left" vertical="top" wrapText="1"/>
    </xf>
    <xf numFmtId="0" fontId="18" fillId="0" borderId="48" xfId="3" applyFont="1" applyBorder="1" applyAlignment="1">
      <alignment horizontal="left" vertical="top" wrapText="1"/>
    </xf>
    <xf numFmtId="0" fontId="18" fillId="0" borderId="97" xfId="3" applyFont="1" applyBorder="1" applyAlignment="1">
      <alignment horizontal="left" vertical="top" indent="4"/>
    </xf>
    <xf numFmtId="0" fontId="18" fillId="0" borderId="58" xfId="3" applyFont="1" applyBorder="1" applyAlignment="1">
      <alignment horizontal="left" vertical="top" indent="4"/>
    </xf>
    <xf numFmtId="0" fontId="18" fillId="0" borderId="90" xfId="3" applyFont="1" applyBorder="1" applyAlignment="1">
      <alignment horizontal="left" vertical="top" indent="4"/>
    </xf>
    <xf numFmtId="0" fontId="18" fillId="0" borderId="88" xfId="3" applyFont="1" applyBorder="1" applyAlignment="1">
      <alignment horizontal="left" vertical="top" indent="4"/>
    </xf>
    <xf numFmtId="0" fontId="18" fillId="0" borderId="87" xfId="3" applyFont="1" applyBorder="1" applyAlignment="1">
      <alignment horizontal="left" vertical="top" wrapText="1"/>
    </xf>
    <xf numFmtId="0" fontId="18" fillId="0" borderId="85" xfId="3" applyFont="1" applyBorder="1" applyAlignment="1">
      <alignment horizontal="left" vertical="top" wrapText="1"/>
    </xf>
    <xf numFmtId="4" fontId="18" fillId="2" borderId="0" xfId="0" applyNumberFormat="1" applyFont="1" applyFill="1" applyProtection="1">
      <protection locked="0"/>
    </xf>
    <xf numFmtId="0" fontId="18" fillId="0" borderId="57" xfId="3" applyFont="1" applyBorder="1" applyAlignment="1">
      <alignment horizontal="left" vertical="top" indent="4"/>
    </xf>
    <xf numFmtId="0" fontId="18" fillId="0" borderId="56" xfId="3" applyFont="1" applyBorder="1" applyAlignment="1">
      <alignment horizontal="left" vertical="top" wrapText="1"/>
    </xf>
    <xf numFmtId="0" fontId="18" fillId="0" borderId="33" xfId="3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indent="4"/>
    </xf>
    <xf numFmtId="4" fontId="19" fillId="0" borderId="10" xfId="3" applyNumberFormat="1" applyFont="1" applyBorder="1" applyAlignment="1">
      <alignment horizontal="left" vertical="top"/>
    </xf>
    <xf numFmtId="4" fontId="19" fillId="0" borderId="11" xfId="3" applyNumberFormat="1" applyFont="1" applyBorder="1" applyAlignment="1">
      <alignment horizontal="left" vertical="top"/>
    </xf>
    <xf numFmtId="4" fontId="24" fillId="0" borderId="10" xfId="0" applyNumberFormat="1" applyFont="1" applyBorder="1" applyAlignment="1">
      <alignment horizontal="left" vertical="top"/>
    </xf>
    <xf numFmtId="4" fontId="25" fillId="0" borderId="10" xfId="0" applyNumberFormat="1" applyFont="1" applyBorder="1" applyAlignment="1">
      <alignment horizontal="left" vertical="top"/>
    </xf>
    <xf numFmtId="4" fontId="18" fillId="7" borderId="156" xfId="3" applyNumberFormat="1" applyFont="1" applyFill="1" applyBorder="1" applyProtection="1">
      <protection locked="0"/>
    </xf>
    <xf numFmtId="4" fontId="18" fillId="7" borderId="157" xfId="3" applyNumberFormat="1" applyFont="1" applyFill="1" applyBorder="1" applyProtection="1">
      <protection locked="0"/>
    </xf>
    <xf numFmtId="4" fontId="18" fillId="7" borderId="158" xfId="3" applyNumberFormat="1" applyFont="1" applyFill="1" applyBorder="1" applyProtection="1">
      <protection locked="0"/>
    </xf>
    <xf numFmtId="4" fontId="18" fillId="7" borderId="159" xfId="3" applyNumberFormat="1" applyFont="1" applyFill="1" applyBorder="1" applyProtection="1">
      <protection locked="0"/>
    </xf>
    <xf numFmtId="0" fontId="22" fillId="0" borderId="4" xfId="10" applyFont="1" applyBorder="1"/>
    <xf numFmtId="166" fontId="19" fillId="10" borderId="9" xfId="0" applyNumberFormat="1" applyFont="1" applyFill="1" applyBorder="1" applyAlignment="1" applyProtection="1">
      <alignment horizontal="center"/>
      <protection locked="0"/>
    </xf>
    <xf numFmtId="0" fontId="26" fillId="0" borderId="7" xfId="0" applyFont="1" applyBorder="1" applyAlignment="1">
      <alignment horizontal="left" vertical="center"/>
    </xf>
    <xf numFmtId="0" fontId="18" fillId="0" borderId="40" xfId="4" applyBorder="1" applyAlignment="1">
      <alignment horizontal="left"/>
    </xf>
    <xf numFmtId="0" fontId="18" fillId="0" borderId="97" xfId="3" applyFont="1" applyBorder="1" applyAlignment="1">
      <alignment wrapText="1"/>
    </xf>
    <xf numFmtId="4" fontId="18" fillId="7" borderId="43" xfId="3" applyNumberFormat="1" applyFont="1" applyFill="1" applyBorder="1"/>
    <xf numFmtId="0" fontId="18" fillId="0" borderId="45" xfId="4" applyBorder="1" applyAlignment="1">
      <alignment horizontal="left"/>
    </xf>
    <xf numFmtId="0" fontId="18" fillId="0" borderId="90" xfId="0" applyFont="1" applyBorder="1" applyAlignment="1">
      <alignment horizontal="left"/>
    </xf>
    <xf numFmtId="4" fontId="18" fillId="6" borderId="16" xfId="0" applyNumberFormat="1" applyFont="1" applyFill="1" applyBorder="1" applyProtection="1">
      <protection locked="0"/>
    </xf>
    <xf numFmtId="4" fontId="18" fillId="0" borderId="16" xfId="0" applyNumberFormat="1" applyFont="1" applyBorder="1" applyProtection="1">
      <protection locked="0"/>
    </xf>
    <xf numFmtId="4" fontId="18" fillId="7" borderId="162" xfId="3" applyNumberFormat="1" applyFont="1" applyFill="1" applyBorder="1" applyProtection="1">
      <protection locked="0"/>
    </xf>
    <xf numFmtId="4" fontId="18" fillId="0" borderId="79" xfId="0" applyNumberFormat="1" applyFont="1" applyBorder="1" applyProtection="1">
      <protection locked="0"/>
    </xf>
    <xf numFmtId="185" fontId="18" fillId="0" borderId="0" xfId="0" applyNumberFormat="1" applyFont="1"/>
    <xf numFmtId="186" fontId="18" fillId="0" borderId="0" xfId="0" applyNumberFormat="1" applyFont="1"/>
    <xf numFmtId="164" fontId="18" fillId="0" borderId="0" xfId="1" applyFont="1"/>
    <xf numFmtId="0" fontId="19" fillId="0" borderId="10" xfId="0" applyFont="1" applyBorder="1" applyAlignment="1">
      <alignment horizontal="left" vertical="center"/>
    </xf>
    <xf numFmtId="167" fontId="19" fillId="0" borderId="4" xfId="0" applyNumberFormat="1" applyFont="1" applyBorder="1" applyAlignment="1" applyProtection="1">
      <alignment horizontal="left" indent="2"/>
      <protection locked="0"/>
    </xf>
    <xf numFmtId="167" fontId="19" fillId="0" borderId="0" xfId="0" applyNumberFormat="1" applyFont="1" applyProtection="1">
      <protection locked="0"/>
    </xf>
    <xf numFmtId="167" fontId="19" fillId="0" borderId="163" xfId="0" applyNumberFormat="1" applyFont="1" applyBorder="1" applyProtection="1">
      <protection locked="0"/>
    </xf>
    <xf numFmtId="176" fontId="19" fillId="0" borderId="5" xfId="0" quotePrefix="1" applyNumberFormat="1" applyFont="1" applyBorder="1" applyAlignment="1" applyProtection="1">
      <alignment horizontal="center"/>
      <protection locked="0"/>
    </xf>
    <xf numFmtId="2" fontId="19" fillId="0" borderId="8" xfId="0" applyNumberFormat="1" applyFont="1" applyBorder="1" applyAlignment="1">
      <alignment horizontal="center" vertical="center" wrapText="1"/>
    </xf>
    <xf numFmtId="169" fontId="19" fillId="0" borderId="8" xfId="3" applyNumberFormat="1" applyFont="1" applyBorder="1" applyAlignment="1">
      <alignment horizontal="centerContinuous" vertical="center"/>
    </xf>
    <xf numFmtId="169" fontId="19" fillId="0" borderId="7" xfId="3" applyNumberFormat="1" applyFont="1" applyBorder="1" applyAlignment="1">
      <alignment horizontal="centerContinuous" vertical="center" wrapText="1"/>
    </xf>
    <xf numFmtId="169" fontId="19" fillId="0" borderId="9" xfId="3" applyNumberFormat="1" applyFont="1" applyBorder="1" applyAlignment="1">
      <alignment horizontal="centerContinuous" vertical="center" wrapText="1"/>
    </xf>
    <xf numFmtId="0" fontId="18" fillId="0" borderId="10" xfId="3" applyFont="1" applyBorder="1" applyAlignment="1">
      <alignment horizontal="centerContinuous"/>
    </xf>
    <xf numFmtId="0" fontId="19" fillId="0" borderId="23" xfId="3" applyFont="1" applyBorder="1" applyAlignment="1">
      <alignment horizontal="left" vertical="center" indent="2"/>
    </xf>
    <xf numFmtId="10" fontId="19" fillId="0" borderId="124" xfId="0" applyNumberFormat="1" applyFont="1" applyBorder="1" applyAlignment="1" applyProtection="1">
      <alignment horizontal="center" vertical="center"/>
      <protection locked="0"/>
    </xf>
    <xf numFmtId="0" fontId="29" fillId="3" borderId="68" xfId="6" applyFont="1" applyFill="1" applyBorder="1" applyAlignment="1">
      <alignment horizontal="center" vertical="center"/>
    </xf>
    <xf numFmtId="0" fontId="12" fillId="0" borderId="0" xfId="12" applyFont="1"/>
    <xf numFmtId="164" fontId="12" fillId="0" borderId="0" xfId="1" applyFont="1"/>
    <xf numFmtId="172" fontId="12" fillId="0" borderId="0" xfId="2" applyNumberFormat="1" applyFont="1"/>
    <xf numFmtId="174" fontId="12" fillId="0" borderId="0" xfId="2" applyNumberFormat="1" applyFont="1"/>
    <xf numFmtId="181" fontId="12" fillId="0" borderId="0" xfId="2" applyNumberFormat="1" applyFont="1"/>
    <xf numFmtId="2" fontId="12" fillId="0" borderId="0" xfId="2" applyNumberFormat="1" applyFont="1"/>
    <xf numFmtId="182" fontId="12" fillId="0" borderId="0" xfId="2" applyNumberFormat="1" applyFont="1"/>
    <xf numFmtId="170" fontId="12" fillId="0" borderId="129" xfId="12" applyNumberFormat="1" applyFont="1" applyBorder="1"/>
    <xf numFmtId="49" fontId="49" fillId="0" borderId="2" xfId="3" applyNumberFormat="1" applyFont="1" applyBorder="1" applyAlignment="1">
      <alignment horizontal="left"/>
    </xf>
    <xf numFmtId="0" fontId="33" fillId="0" borderId="2" xfId="0" applyFont="1" applyBorder="1"/>
    <xf numFmtId="0" fontId="50" fillId="0" borderId="0" xfId="0" applyFont="1" applyAlignment="1">
      <alignment vertical="center" wrapText="1"/>
    </xf>
    <xf numFmtId="4" fontId="50" fillId="0" borderId="0" xfId="0" applyNumberFormat="1" applyFont="1" applyAlignment="1">
      <alignment vertical="center" wrapText="1"/>
    </xf>
    <xf numFmtId="4" fontId="50" fillId="0" borderId="0" xfId="0" applyNumberFormat="1" applyFont="1"/>
    <xf numFmtId="0" fontId="37" fillId="0" borderId="0" xfId="0" applyFont="1" applyAlignment="1">
      <alignment vertical="center"/>
    </xf>
    <xf numFmtId="10" fontId="15" fillId="0" borderId="0" xfId="2" applyNumberFormat="1" applyFont="1"/>
    <xf numFmtId="164" fontId="15" fillId="0" borderId="0" xfId="1" applyFont="1"/>
    <xf numFmtId="17" fontId="15" fillId="0" borderId="0" xfId="12" applyNumberFormat="1"/>
    <xf numFmtId="17" fontId="12" fillId="0" borderId="0" xfId="2" applyNumberFormat="1" applyFont="1"/>
    <xf numFmtId="4" fontId="15" fillId="0" borderId="0" xfId="12" applyNumberFormat="1"/>
    <xf numFmtId="14" fontId="38" fillId="0" borderId="37" xfId="30" applyNumberFormat="1" applyFont="1" applyBorder="1" applyAlignment="1">
      <alignment horizontal="center"/>
    </xf>
    <xf numFmtId="14" fontId="38" fillId="0" borderId="38" xfId="30" applyNumberFormat="1" applyFont="1" applyBorder="1" applyAlignment="1">
      <alignment horizontal="center"/>
    </xf>
    <xf numFmtId="14" fontId="38" fillId="0" borderId="37" xfId="34" applyNumberFormat="1" applyFont="1" applyBorder="1" applyAlignment="1">
      <alignment horizontal="center"/>
    </xf>
    <xf numFmtId="14" fontId="38" fillId="0" borderId="38" xfId="34" applyNumberFormat="1" applyFont="1" applyBorder="1" applyAlignment="1">
      <alignment horizontal="center"/>
    </xf>
    <xf numFmtId="14" fontId="38" fillId="0" borderId="37" xfId="36" applyNumberFormat="1" applyFont="1" applyBorder="1" applyAlignment="1">
      <alignment horizontal="center"/>
    </xf>
    <xf numFmtId="14" fontId="38" fillId="0" borderId="38" xfId="36" applyNumberFormat="1" applyFont="1" applyBorder="1" applyAlignment="1">
      <alignment horizontal="center"/>
    </xf>
    <xf numFmtId="14" fontId="18" fillId="0" borderId="0" xfId="10" applyNumberFormat="1"/>
    <xf numFmtId="9" fontId="18" fillId="0" borderId="0" xfId="2"/>
    <xf numFmtId="183" fontId="18" fillId="0" borderId="0" xfId="2" applyNumberFormat="1"/>
    <xf numFmtId="14" fontId="38" fillId="0" borderId="38" xfId="0" applyNumberFormat="1" applyFont="1" applyBorder="1" applyAlignment="1">
      <alignment horizontal="center"/>
    </xf>
    <xf numFmtId="14" fontId="38" fillId="0" borderId="37" xfId="0" applyNumberFormat="1" applyFont="1" applyBorder="1" applyAlignment="1">
      <alignment horizontal="center"/>
    </xf>
    <xf numFmtId="170" fontId="12" fillId="0" borderId="168" xfId="12" applyNumberFormat="1" applyFont="1" applyBorder="1"/>
    <xf numFmtId="170" fontId="12" fillId="0" borderId="171" xfId="12" applyNumberFormat="1" applyFont="1" applyBorder="1"/>
    <xf numFmtId="1" fontId="38" fillId="0" borderId="47" xfId="2" applyNumberFormat="1" applyFont="1" applyBorder="1" applyAlignment="1">
      <alignment horizontal="center"/>
    </xf>
    <xf numFmtId="170" fontId="15" fillId="0" borderId="171" xfId="12" applyNumberFormat="1" applyBorder="1"/>
    <xf numFmtId="0" fontId="38" fillId="0" borderId="81" xfId="10" applyFont="1" applyBorder="1" applyAlignment="1">
      <alignment horizontal="center"/>
    </xf>
    <xf numFmtId="14" fontId="38" fillId="0" borderId="44" xfId="0" applyNumberFormat="1" applyFont="1" applyBorder="1" applyAlignment="1">
      <alignment horizontal="center"/>
    </xf>
    <xf numFmtId="14" fontId="38" fillId="0" borderId="49" xfId="0" applyNumberFormat="1" applyFont="1" applyBorder="1" applyAlignment="1">
      <alignment horizontal="center"/>
    </xf>
    <xf numFmtId="164" fontId="33" fillId="9" borderId="45" xfId="1" applyFont="1" applyFill="1" applyBorder="1" applyAlignment="1">
      <alignment horizontal="center"/>
    </xf>
    <xf numFmtId="173" fontId="38" fillId="0" borderId="46" xfId="10" applyNumberFormat="1" applyFont="1" applyBorder="1" applyAlignment="1">
      <alignment horizontal="center"/>
    </xf>
    <xf numFmtId="0" fontId="38" fillId="0" borderId="84" xfId="10" applyFont="1" applyBorder="1" applyAlignment="1">
      <alignment horizontal="center"/>
    </xf>
    <xf numFmtId="14" fontId="38" fillId="0" borderId="86" xfId="0" applyNumberFormat="1" applyFont="1" applyBorder="1" applyAlignment="1">
      <alignment horizontal="center"/>
    </xf>
    <xf numFmtId="14" fontId="38" fillId="0" borderId="174" xfId="0" applyNumberFormat="1" applyFont="1" applyBorder="1" applyAlignment="1">
      <alignment horizontal="center"/>
    </xf>
    <xf numFmtId="164" fontId="33" fillId="9" borderId="80" xfId="1" applyFont="1" applyFill="1" applyBorder="1" applyAlignment="1">
      <alignment horizontal="center"/>
    </xf>
    <xf numFmtId="173" fontId="38" fillId="0" borderId="103" xfId="10" applyNumberFormat="1" applyFont="1" applyBorder="1" applyAlignment="1">
      <alignment horizontal="center"/>
    </xf>
    <xf numFmtId="1" fontId="38" fillId="0" borderId="175" xfId="2" applyNumberFormat="1" applyFont="1" applyBorder="1" applyAlignment="1">
      <alignment horizontal="center"/>
    </xf>
    <xf numFmtId="14" fontId="38" fillId="0" borderId="10" xfId="10" applyNumberFormat="1" applyFont="1" applyBorder="1" applyAlignment="1">
      <alignment horizontal="center"/>
    </xf>
    <xf numFmtId="172" fontId="38" fillId="0" borderId="10" xfId="2" applyNumberFormat="1" applyFont="1" applyBorder="1" applyAlignment="1">
      <alignment horizontal="center"/>
    </xf>
    <xf numFmtId="1" fontId="38" fillId="0" borderId="11" xfId="2" applyNumberFormat="1" applyFont="1" applyBorder="1" applyAlignment="1">
      <alignment horizontal="center"/>
    </xf>
    <xf numFmtId="0" fontId="17" fillId="0" borderId="2" xfId="9" applyBorder="1" applyAlignment="1">
      <alignment horizontal="left"/>
    </xf>
    <xf numFmtId="0" fontId="18" fillId="0" borderId="2" xfId="10" applyBorder="1"/>
    <xf numFmtId="14" fontId="17" fillId="0" borderId="2" xfId="10" applyNumberFormat="1" applyFont="1" applyBorder="1" applyAlignment="1">
      <alignment horizontal="left"/>
    </xf>
    <xf numFmtId="1" fontId="18" fillId="0" borderId="2" xfId="10" applyNumberFormat="1" applyBorder="1"/>
    <xf numFmtId="0" fontId="17" fillId="0" borderId="0" xfId="9" applyAlignment="1">
      <alignment horizontal="left"/>
    </xf>
    <xf numFmtId="172" fontId="18" fillId="0" borderId="0" xfId="2" applyNumberFormat="1" applyBorder="1"/>
    <xf numFmtId="0" fontId="38" fillId="0" borderId="4" xfId="10" applyFont="1" applyBorder="1" applyAlignment="1">
      <alignment horizontal="center"/>
    </xf>
    <xf numFmtId="14" fontId="38" fillId="0" borderId="52" xfId="0" applyNumberFormat="1" applyFont="1" applyBorder="1" applyAlignment="1">
      <alignment horizontal="center"/>
    </xf>
    <xf numFmtId="14" fontId="38" fillId="0" borderId="176" xfId="0" applyNumberFormat="1" applyFont="1" applyBorder="1" applyAlignment="1">
      <alignment horizontal="center"/>
    </xf>
    <xf numFmtId="164" fontId="33" fillId="9" borderId="53" xfId="1" applyFont="1" applyFill="1" applyBorder="1" applyAlignment="1">
      <alignment horizontal="center"/>
    </xf>
    <xf numFmtId="173" fontId="38" fillId="0" borderId="5" xfId="10" applyNumberFormat="1" applyFont="1" applyBorder="1" applyAlignment="1">
      <alignment horizontal="center"/>
    </xf>
    <xf numFmtId="1" fontId="38" fillId="0" borderId="6" xfId="2" applyNumberFormat="1" applyFont="1" applyBorder="1" applyAlignment="1">
      <alignment horizontal="center"/>
    </xf>
    <xf numFmtId="14" fontId="38" fillId="0" borderId="29" xfId="0" applyNumberFormat="1" applyFont="1" applyBorder="1" applyAlignment="1">
      <alignment horizontal="center"/>
    </xf>
    <xf numFmtId="14" fontId="38" fillId="0" borderId="34" xfId="0" applyNumberFormat="1" applyFont="1" applyBorder="1" applyAlignment="1">
      <alignment horizontal="center"/>
    </xf>
    <xf numFmtId="14" fontId="38" fillId="0" borderId="29" xfId="30" applyNumberFormat="1" applyFont="1" applyBorder="1" applyAlignment="1">
      <alignment horizontal="center"/>
    </xf>
    <xf numFmtId="14" fontId="38" fillId="0" borderId="34" xfId="30" applyNumberFormat="1" applyFont="1" applyBorder="1" applyAlignment="1">
      <alignment horizontal="center"/>
    </xf>
    <xf numFmtId="14" fontId="38" fillId="0" borderId="44" xfId="30" applyNumberFormat="1" applyFont="1" applyBorder="1" applyAlignment="1">
      <alignment horizontal="center"/>
    </xf>
    <xf numFmtId="14" fontId="38" fillId="0" borderId="49" xfId="30" applyNumberFormat="1" applyFont="1" applyBorder="1" applyAlignment="1">
      <alignment horizontal="center"/>
    </xf>
    <xf numFmtId="14" fontId="38" fillId="0" borderId="29" xfId="36" applyNumberFormat="1" applyFont="1" applyBorder="1" applyAlignment="1">
      <alignment horizontal="center"/>
    </xf>
    <xf numFmtId="14" fontId="38" fillId="0" borderId="34" xfId="36" applyNumberFormat="1" applyFont="1" applyBorder="1" applyAlignment="1">
      <alignment horizontal="center"/>
    </xf>
    <xf numFmtId="173" fontId="38" fillId="12" borderId="31" xfId="10" applyNumberFormat="1" applyFont="1" applyFill="1" applyBorder="1" applyAlignment="1">
      <alignment horizontal="center"/>
    </xf>
    <xf numFmtId="14" fontId="38" fillId="0" borderId="44" xfId="36" applyNumberFormat="1" applyFont="1" applyBorder="1" applyAlignment="1">
      <alignment horizontal="center"/>
    </xf>
    <xf numFmtId="14" fontId="38" fillId="0" borderId="49" xfId="36" applyNumberFormat="1" applyFont="1" applyBorder="1" applyAlignment="1">
      <alignment horizontal="center"/>
    </xf>
    <xf numFmtId="173" fontId="38" fillId="12" borderId="46" xfId="10" applyNumberFormat="1" applyFont="1" applyFill="1" applyBorder="1" applyAlignment="1">
      <alignment horizontal="center"/>
    </xf>
    <xf numFmtId="14" fontId="38" fillId="0" borderId="44" xfId="10" applyNumberFormat="1" applyFont="1" applyBorder="1" applyAlignment="1">
      <alignment horizontal="center"/>
    </xf>
    <xf numFmtId="14" fontId="38" fillId="0" borderId="49" xfId="10" applyNumberFormat="1" applyFont="1" applyBorder="1" applyAlignment="1">
      <alignment horizontal="center"/>
    </xf>
    <xf numFmtId="0" fontId="29" fillId="3" borderId="177" xfId="6" applyFont="1" applyFill="1" applyBorder="1" applyAlignment="1">
      <alignment horizontal="center" vertical="center"/>
    </xf>
    <xf numFmtId="0" fontId="44" fillId="0" borderId="0" xfId="14" applyAlignment="1">
      <alignment vertical="center"/>
    </xf>
    <xf numFmtId="0" fontId="16" fillId="0" borderId="0" xfId="6" applyAlignment="1">
      <alignment vertical="center"/>
    </xf>
    <xf numFmtId="10" fontId="12" fillId="0" borderId="0" xfId="7" applyNumberFormat="1" applyFont="1" applyAlignment="1">
      <alignment vertical="center"/>
    </xf>
    <xf numFmtId="172" fontId="0" fillId="0" borderId="0" xfId="8" applyNumberFormat="1" applyFont="1" applyAlignment="1">
      <alignment vertical="center"/>
    </xf>
    <xf numFmtId="0" fontId="44" fillId="0" borderId="0" xfId="14" applyAlignment="1">
      <alignment horizontal="center" vertical="center"/>
    </xf>
    <xf numFmtId="0" fontId="16" fillId="0" borderId="0" xfId="6" applyAlignment="1">
      <alignment horizontal="center" vertical="center"/>
    </xf>
    <xf numFmtId="10" fontId="12" fillId="0" borderId="0" xfId="7" applyNumberFormat="1" applyFont="1" applyAlignment="1">
      <alignment horizontal="center" vertical="center"/>
    </xf>
    <xf numFmtId="1" fontId="16" fillId="0" borderId="0" xfId="6" applyNumberFormat="1" applyAlignment="1">
      <alignment horizontal="center" vertical="center"/>
    </xf>
    <xf numFmtId="0" fontId="44" fillId="5" borderId="0" xfId="14" applyFill="1" applyAlignment="1">
      <alignment vertical="center"/>
    </xf>
    <xf numFmtId="0" fontId="45" fillId="0" borderId="0" xfId="12" applyFont="1" applyAlignment="1">
      <alignment vertical="center"/>
    </xf>
    <xf numFmtId="0" fontId="12" fillId="0" borderId="0" xfId="12" applyFont="1" applyAlignment="1">
      <alignment vertical="center"/>
    </xf>
    <xf numFmtId="0" fontId="15" fillId="0" borderId="0" xfId="12" applyAlignment="1">
      <alignment vertical="center"/>
    </xf>
    <xf numFmtId="170" fontId="16" fillId="0" borderId="70" xfId="6" quotePrefix="1" applyNumberFormat="1" applyBorder="1" applyAlignment="1">
      <alignment vertical="center"/>
    </xf>
    <xf numFmtId="171" fontId="16" fillId="0" borderId="71" xfId="6" applyNumberFormat="1" applyBorder="1" applyAlignment="1">
      <alignment horizontal="center" vertical="center"/>
    </xf>
    <xf numFmtId="2" fontId="16" fillId="0" borderId="71" xfId="6" applyNumberFormat="1" applyBorder="1" applyAlignment="1">
      <alignment horizontal="center" vertical="center"/>
    </xf>
    <xf numFmtId="2" fontId="16" fillId="0" borderId="72" xfId="6" applyNumberFormat="1" applyBorder="1" applyAlignment="1">
      <alignment horizontal="center" vertical="center"/>
    </xf>
    <xf numFmtId="170" fontId="16" fillId="0" borderId="70" xfId="6" applyNumberFormat="1" applyBorder="1" applyAlignment="1">
      <alignment vertical="center"/>
    </xf>
    <xf numFmtId="170" fontId="16" fillId="0" borderId="67" xfId="6" applyNumberFormat="1" applyBorder="1" applyAlignment="1">
      <alignment vertical="center"/>
    </xf>
    <xf numFmtId="171" fontId="16" fillId="0" borderId="68" xfId="6" applyNumberFormat="1" applyBorder="1" applyAlignment="1">
      <alignment horizontal="center" vertical="center"/>
    </xf>
    <xf numFmtId="2" fontId="16" fillId="0" borderId="68" xfId="6" applyNumberFormat="1" applyBorder="1" applyAlignment="1">
      <alignment horizontal="center" vertical="center"/>
    </xf>
    <xf numFmtId="2" fontId="16" fillId="0" borderId="69" xfId="6" applyNumberFormat="1" applyBorder="1" applyAlignment="1">
      <alignment horizontal="center" vertical="center"/>
    </xf>
    <xf numFmtId="170" fontId="16" fillId="0" borderId="64" xfId="6" applyNumberFormat="1" applyBorder="1" applyAlignment="1">
      <alignment vertical="center"/>
    </xf>
    <xf numFmtId="171" fontId="16" fillId="0" borderId="65" xfId="6" applyNumberFormat="1" applyBorder="1" applyAlignment="1">
      <alignment horizontal="center" vertical="center"/>
    </xf>
    <xf numFmtId="2" fontId="16" fillId="0" borderId="65" xfId="6" applyNumberFormat="1" applyBorder="1" applyAlignment="1">
      <alignment horizontal="center" vertical="center"/>
    </xf>
    <xf numFmtId="2" fontId="16" fillId="0" borderId="66" xfId="6" applyNumberFormat="1" applyBorder="1" applyAlignment="1">
      <alignment horizontal="center" vertical="center"/>
    </xf>
    <xf numFmtId="170" fontId="16" fillId="0" borderId="73" xfId="6" applyNumberFormat="1" applyBorder="1" applyAlignment="1">
      <alignment vertical="center"/>
    </xf>
    <xf numFmtId="171" fontId="16" fillId="0" borderId="74" xfId="6" applyNumberFormat="1" applyBorder="1" applyAlignment="1">
      <alignment horizontal="center" vertical="center"/>
    </xf>
    <xf numFmtId="2" fontId="16" fillId="0" borderId="74" xfId="6" applyNumberFormat="1" applyBorder="1" applyAlignment="1">
      <alignment horizontal="center" vertical="center"/>
    </xf>
    <xf numFmtId="2" fontId="16" fillId="0" borderId="75" xfId="6" applyNumberFormat="1" applyBorder="1" applyAlignment="1">
      <alignment horizontal="center" vertical="center"/>
    </xf>
    <xf numFmtId="0" fontId="16" fillId="0" borderId="74" xfId="6" applyBorder="1" applyAlignment="1">
      <alignment horizontal="center" vertical="center"/>
    </xf>
    <xf numFmtId="0" fontId="16" fillId="0" borderId="68" xfId="6" applyBorder="1" applyAlignment="1">
      <alignment horizontal="center" vertical="center"/>
    </xf>
    <xf numFmtId="170" fontId="16" fillId="0" borderId="76" xfId="6" applyNumberFormat="1" applyBorder="1" applyAlignment="1">
      <alignment vertical="center"/>
    </xf>
    <xf numFmtId="171" fontId="16" fillId="0" borderId="77" xfId="6" applyNumberFormat="1" applyBorder="1" applyAlignment="1">
      <alignment horizontal="center" vertical="center"/>
    </xf>
    <xf numFmtId="2" fontId="16" fillId="0" borderId="77" xfId="6" applyNumberFormat="1" applyBorder="1" applyAlignment="1">
      <alignment horizontal="center" vertical="center"/>
    </xf>
    <xf numFmtId="2" fontId="16" fillId="0" borderId="78" xfId="6" applyNumberFormat="1" applyBorder="1" applyAlignment="1">
      <alignment horizontal="center" vertical="center"/>
    </xf>
    <xf numFmtId="2" fontId="16" fillId="0" borderId="132" xfId="6" applyNumberFormat="1" applyBorder="1" applyAlignment="1">
      <alignment horizontal="center" vertical="center"/>
    </xf>
    <xf numFmtId="1" fontId="12" fillId="0" borderId="36" xfId="6" applyNumberFormat="1" applyFont="1" applyBorder="1" applyAlignment="1">
      <alignment horizontal="center" vertical="center"/>
    </xf>
    <xf numFmtId="2" fontId="16" fillId="0" borderId="133" xfId="6" applyNumberFormat="1" applyBorder="1" applyAlignment="1">
      <alignment horizontal="center" vertical="center"/>
    </xf>
    <xf numFmtId="1" fontId="16" fillId="0" borderId="36" xfId="6" applyNumberFormat="1" applyBorder="1" applyAlignment="1">
      <alignment horizontal="center" vertical="center"/>
    </xf>
    <xf numFmtId="164" fontId="12" fillId="0" borderId="0" xfId="1" applyFont="1" applyAlignment="1">
      <alignment vertical="center"/>
    </xf>
    <xf numFmtId="164" fontId="13" fillId="0" borderId="0" xfId="1" applyFont="1" applyAlignment="1">
      <alignment vertical="center"/>
    </xf>
    <xf numFmtId="2" fontId="16" fillId="0" borderId="134" xfId="6" applyNumberFormat="1" applyBorder="1" applyAlignment="1">
      <alignment horizontal="center" vertical="center"/>
    </xf>
    <xf numFmtId="171" fontId="16" fillId="0" borderId="0" xfId="6" applyNumberFormat="1" applyAlignment="1">
      <alignment vertical="center"/>
    </xf>
    <xf numFmtId="172" fontId="12" fillId="0" borderId="0" xfId="2" applyNumberFormat="1" applyFont="1" applyAlignment="1">
      <alignment vertical="center"/>
    </xf>
    <xf numFmtId="1" fontId="12" fillId="0" borderId="36" xfId="7" applyNumberFormat="1" applyFont="1" applyBorder="1" applyAlignment="1">
      <alignment horizontal="center" vertical="center"/>
    </xf>
    <xf numFmtId="1" fontId="12" fillId="0" borderId="45" xfId="6" applyNumberFormat="1" applyFont="1" applyBorder="1" applyAlignment="1">
      <alignment horizontal="center" vertical="center"/>
    </xf>
    <xf numFmtId="2" fontId="16" fillId="0" borderId="135" xfId="6" applyNumberFormat="1" applyBorder="1" applyAlignment="1">
      <alignment horizontal="center" vertical="center"/>
    </xf>
    <xf numFmtId="1" fontId="16" fillId="0" borderId="30" xfId="6" applyNumberFormat="1" applyBorder="1" applyAlignment="1">
      <alignment horizontal="center" vertical="center"/>
    </xf>
    <xf numFmtId="2" fontId="16" fillId="0" borderId="136" xfId="6" applyNumberFormat="1" applyBorder="1" applyAlignment="1">
      <alignment horizontal="center" vertical="center"/>
    </xf>
    <xf numFmtId="183" fontId="12" fillId="0" borderId="0" xfId="2" applyNumberFormat="1" applyFont="1" applyAlignment="1">
      <alignment vertical="center"/>
    </xf>
    <xf numFmtId="1" fontId="12" fillId="0" borderId="45" xfId="7" applyNumberFormat="1" applyFont="1" applyBorder="1" applyAlignment="1">
      <alignment horizontal="center" vertical="center"/>
    </xf>
    <xf numFmtId="1" fontId="12" fillId="0" borderId="30" xfId="7" applyNumberFormat="1" applyFont="1" applyBorder="1" applyAlignment="1">
      <alignment horizontal="center" vertical="center"/>
    </xf>
    <xf numFmtId="2" fontId="16" fillId="0" borderId="0" xfId="6" applyNumberFormat="1" applyAlignment="1">
      <alignment horizontal="center" vertical="center"/>
    </xf>
    <xf numFmtId="170" fontId="16" fillId="0" borderId="125" xfId="6" applyNumberFormat="1" applyBorder="1" applyAlignment="1">
      <alignment vertical="center"/>
    </xf>
    <xf numFmtId="171" fontId="16" fillId="0" borderId="137" xfId="6" applyNumberFormat="1" applyBorder="1" applyAlignment="1">
      <alignment horizontal="center" vertical="center"/>
    </xf>
    <xf numFmtId="2" fontId="16" fillId="0" borderId="138" xfId="6" applyNumberFormat="1" applyBorder="1" applyAlignment="1">
      <alignment horizontal="center" vertical="center"/>
    </xf>
    <xf numFmtId="2" fontId="16" fillId="0" borderId="139" xfId="6" applyNumberFormat="1" applyBorder="1" applyAlignment="1">
      <alignment horizontal="center" vertical="center"/>
    </xf>
    <xf numFmtId="170" fontId="16" fillId="0" borderId="164" xfId="6" applyNumberFormat="1" applyBorder="1" applyAlignment="1">
      <alignment vertical="center"/>
    </xf>
    <xf numFmtId="171" fontId="16" fillId="0" borderId="165" xfId="6" applyNumberFormat="1" applyBorder="1" applyAlignment="1">
      <alignment horizontal="center" vertical="center"/>
    </xf>
    <xf numFmtId="2" fontId="16" fillId="0" borderId="166" xfId="6" applyNumberFormat="1" applyBorder="1" applyAlignment="1">
      <alignment horizontal="center" vertical="center"/>
    </xf>
    <xf numFmtId="2" fontId="16" fillId="0" borderId="167" xfId="6" applyNumberFormat="1" applyBorder="1" applyAlignment="1">
      <alignment horizontal="center" vertical="center"/>
    </xf>
    <xf numFmtId="184" fontId="16" fillId="0" borderId="0" xfId="6" applyNumberFormat="1" applyAlignment="1">
      <alignment vertical="center"/>
    </xf>
    <xf numFmtId="170" fontId="4" fillId="0" borderId="125" xfId="6" applyNumberFormat="1" applyFont="1" applyBorder="1" applyAlignment="1">
      <alignment vertical="center"/>
    </xf>
    <xf numFmtId="171" fontId="4" fillId="0" borderId="137" xfId="6" applyNumberFormat="1" applyFont="1" applyBorder="1" applyAlignment="1">
      <alignment horizontal="center" vertical="center"/>
    </xf>
    <xf numFmtId="2" fontId="4" fillId="0" borderId="138" xfId="6" applyNumberFormat="1" applyFont="1" applyBorder="1" applyAlignment="1">
      <alignment horizontal="center" vertical="center"/>
    </xf>
    <xf numFmtId="2" fontId="4" fillId="0" borderId="139" xfId="6" applyNumberFormat="1" applyFont="1" applyBorder="1" applyAlignment="1">
      <alignment horizontal="center" vertical="center"/>
    </xf>
    <xf numFmtId="1" fontId="30" fillId="0" borderId="36" xfId="7" applyNumberFormat="1" applyFont="1" applyBorder="1" applyAlignment="1">
      <alignment horizontal="center" vertical="center"/>
    </xf>
    <xf numFmtId="184" fontId="30" fillId="0" borderId="0" xfId="6" applyNumberFormat="1" applyFont="1" applyAlignment="1">
      <alignment vertical="center"/>
    </xf>
    <xf numFmtId="172" fontId="30" fillId="0" borderId="0" xfId="2" applyNumberFormat="1" applyFont="1" applyAlignment="1">
      <alignment vertical="center"/>
    </xf>
    <xf numFmtId="0" fontId="30" fillId="0" borderId="0" xfId="6" applyFont="1" applyAlignment="1">
      <alignment vertical="center"/>
    </xf>
    <xf numFmtId="170" fontId="4" fillId="0" borderId="164" xfId="6" applyNumberFormat="1" applyFont="1" applyBorder="1" applyAlignment="1">
      <alignment vertical="center"/>
    </xf>
    <xf numFmtId="171" fontId="4" fillId="0" borderId="165" xfId="6" applyNumberFormat="1" applyFont="1" applyBorder="1" applyAlignment="1">
      <alignment horizontal="center" vertical="center"/>
    </xf>
    <xf numFmtId="2" fontId="4" fillId="0" borderId="166" xfId="6" applyNumberFormat="1" applyFont="1" applyBorder="1" applyAlignment="1">
      <alignment horizontal="center" vertical="center"/>
    </xf>
    <xf numFmtId="2" fontId="4" fillId="0" borderId="167" xfId="6" applyNumberFormat="1" applyFont="1" applyBorder="1" applyAlignment="1">
      <alignment horizontal="center" vertical="center"/>
    </xf>
    <xf numFmtId="1" fontId="30" fillId="0" borderId="45" xfId="7" applyNumberFormat="1" applyFont="1" applyBorder="1" applyAlignment="1">
      <alignment horizontal="center" vertical="center"/>
    </xf>
    <xf numFmtId="1" fontId="30" fillId="0" borderId="30" xfId="7" applyNumberFormat="1" applyFont="1" applyBorder="1" applyAlignment="1">
      <alignment horizontal="center" vertical="center"/>
    </xf>
    <xf numFmtId="174" fontId="12" fillId="0" borderId="0" xfId="2" applyNumberFormat="1" applyFont="1" applyAlignment="1">
      <alignment vertical="center"/>
    </xf>
    <xf numFmtId="0" fontId="32" fillId="0" borderId="0" xfId="6" applyFont="1" applyAlignment="1">
      <alignment vertical="center"/>
    </xf>
    <xf numFmtId="0" fontId="50" fillId="0" borderId="0" xfId="0" applyFont="1" applyAlignment="1">
      <alignment vertical="center"/>
    </xf>
    <xf numFmtId="4" fontId="51" fillId="0" borderId="0" xfId="0" applyNumberFormat="1" applyFont="1" applyAlignment="1">
      <alignment vertical="center"/>
    </xf>
    <xf numFmtId="187" fontId="18" fillId="0" borderId="0" xfId="2" applyNumberFormat="1"/>
    <xf numFmtId="170" fontId="3" fillId="0" borderId="125" xfId="6" applyNumberFormat="1" applyFont="1" applyBorder="1" applyAlignment="1">
      <alignment vertical="center"/>
    </xf>
    <xf numFmtId="171" fontId="3" fillId="0" borderId="137" xfId="6" applyNumberFormat="1" applyFont="1" applyBorder="1" applyAlignment="1">
      <alignment horizontal="center" vertical="center"/>
    </xf>
    <xf numFmtId="2" fontId="3" fillId="0" borderId="138" xfId="6" applyNumberFormat="1" applyFont="1" applyBorder="1" applyAlignment="1">
      <alignment horizontal="center" vertical="center"/>
    </xf>
    <xf numFmtId="2" fontId="3" fillId="0" borderId="139" xfId="6" applyNumberFormat="1" applyFont="1" applyBorder="1" applyAlignment="1">
      <alignment horizontal="center" vertical="center"/>
    </xf>
    <xf numFmtId="172" fontId="54" fillId="0" borderId="0" xfId="8" applyNumberFormat="1" applyFont="1" applyAlignment="1">
      <alignment horizontal="center" vertical="center"/>
    </xf>
    <xf numFmtId="170" fontId="3" fillId="0" borderId="164" xfId="6" applyNumberFormat="1" applyFont="1" applyBorder="1" applyAlignment="1">
      <alignment vertical="center"/>
    </xf>
    <xf numFmtId="171" fontId="3" fillId="0" borderId="165" xfId="6" applyNumberFormat="1" applyFont="1" applyBorder="1" applyAlignment="1">
      <alignment horizontal="center" vertical="center"/>
    </xf>
    <xf numFmtId="2" fontId="3" fillId="0" borderId="166" xfId="6" applyNumberFormat="1" applyFont="1" applyBorder="1" applyAlignment="1">
      <alignment horizontal="center" vertical="center"/>
    </xf>
    <xf numFmtId="2" fontId="3" fillId="0" borderId="167" xfId="6" applyNumberFormat="1" applyFont="1" applyBorder="1" applyAlignment="1">
      <alignment horizontal="center" vertical="center"/>
    </xf>
    <xf numFmtId="172" fontId="54" fillId="0" borderId="7" xfId="8" applyNumberFormat="1" applyFont="1" applyBorder="1" applyAlignment="1">
      <alignment horizontal="center" vertical="center"/>
    </xf>
    <xf numFmtId="10" fontId="55" fillId="9" borderId="45" xfId="1" applyNumberFormat="1" applyFont="1" applyFill="1" applyBorder="1" applyAlignment="1">
      <alignment horizontal="center" vertical="center"/>
    </xf>
    <xf numFmtId="1" fontId="3" fillId="0" borderId="45" xfId="7" applyNumberFormat="1" applyFont="1" applyBorder="1" applyAlignment="1">
      <alignment horizontal="center" vertical="center"/>
    </xf>
    <xf numFmtId="188" fontId="18" fillId="0" borderId="0" xfId="10" applyNumberFormat="1" applyAlignment="1">
      <alignment horizontal="center"/>
    </xf>
    <xf numFmtId="188" fontId="18" fillId="0" borderId="0" xfId="10" applyNumberFormat="1"/>
    <xf numFmtId="188" fontId="33" fillId="4" borderId="28" xfId="11" applyNumberFormat="1" applyFont="1" applyFill="1" applyBorder="1" applyAlignment="1">
      <alignment horizontal="center" vertical="center"/>
    </xf>
    <xf numFmtId="188" fontId="38" fillId="0" borderId="41" xfId="2" applyNumberFormat="1" applyFont="1" applyBorder="1" applyAlignment="1">
      <alignment horizontal="center"/>
    </xf>
    <xf numFmtId="188" fontId="38" fillId="0" borderId="32" xfId="2" applyNumberFormat="1" applyFont="1" applyBorder="1" applyAlignment="1">
      <alignment horizontal="center"/>
    </xf>
    <xf numFmtId="188" fontId="38" fillId="0" borderId="47" xfId="2" applyNumberFormat="1" applyFont="1" applyBorder="1" applyAlignment="1">
      <alignment horizontal="center"/>
    </xf>
    <xf numFmtId="188" fontId="38" fillId="0" borderId="10" xfId="2" applyNumberFormat="1" applyFont="1" applyBorder="1" applyAlignment="1">
      <alignment horizontal="center"/>
    </xf>
    <xf numFmtId="188" fontId="38" fillId="0" borderId="28" xfId="2" applyNumberFormat="1" applyFont="1" applyBorder="1" applyAlignment="1">
      <alignment horizontal="center"/>
    </xf>
    <xf numFmtId="188" fontId="18" fillId="0" borderId="2" xfId="10" applyNumberFormat="1" applyBorder="1" applyAlignment="1">
      <alignment horizontal="center"/>
    </xf>
    <xf numFmtId="188" fontId="18" fillId="0" borderId="2" xfId="10" applyNumberFormat="1" applyBorder="1"/>
    <xf numFmtId="188" fontId="18" fillId="11" borderId="0" xfId="10" applyNumberFormat="1" applyFill="1"/>
    <xf numFmtId="189" fontId="38" fillId="0" borderId="36" xfId="0" applyNumberFormat="1" applyFont="1" applyBorder="1" applyAlignment="1">
      <alignment horizontal="center"/>
    </xf>
    <xf numFmtId="49" fontId="57" fillId="4" borderId="79" xfId="11" applyNumberFormat="1" applyFont="1" applyFill="1" applyBorder="1" applyAlignment="1">
      <alignment horizontal="center" vertical="center"/>
    </xf>
    <xf numFmtId="0" fontId="57" fillId="4" borderId="16" xfId="11" applyFont="1" applyFill="1" applyBorder="1" applyAlignment="1">
      <alignment horizontal="center"/>
    </xf>
    <xf numFmtId="49" fontId="57" fillId="4" borderId="1" xfId="11" applyNumberFormat="1" applyFont="1" applyFill="1" applyBorder="1" applyAlignment="1">
      <alignment horizontal="centerContinuous" vertical="center"/>
    </xf>
    <xf numFmtId="49" fontId="57" fillId="4" borderId="3" xfId="11" applyNumberFormat="1" applyFont="1" applyFill="1" applyBorder="1" applyAlignment="1">
      <alignment horizontal="centerContinuous" vertical="center"/>
    </xf>
    <xf numFmtId="188" fontId="58" fillId="3" borderId="65" xfId="6" applyNumberFormat="1" applyFont="1" applyFill="1" applyBorder="1" applyAlignment="1">
      <alignment horizontal="center" vertical="center" wrapText="1"/>
    </xf>
    <xf numFmtId="188" fontId="58" fillId="3" borderId="68" xfId="6" applyNumberFormat="1" applyFont="1" applyFill="1" applyBorder="1" applyAlignment="1">
      <alignment horizontal="center" vertical="center"/>
    </xf>
    <xf numFmtId="164" fontId="34" fillId="9" borderId="80" xfId="1" applyFont="1" applyFill="1" applyBorder="1" applyAlignment="1">
      <alignment horizontal="center"/>
    </xf>
    <xf numFmtId="164" fontId="56" fillId="9" borderId="80" xfId="1" applyFont="1" applyFill="1" applyBorder="1" applyAlignment="1">
      <alignment horizontal="center"/>
    </xf>
    <xf numFmtId="173" fontId="59" fillId="0" borderId="103" xfId="10" applyNumberFormat="1" applyFont="1" applyBorder="1" applyAlignment="1">
      <alignment horizontal="center"/>
    </xf>
    <xf numFmtId="188" fontId="59" fillId="0" borderId="32" xfId="2" applyNumberFormat="1" applyFont="1" applyBorder="1" applyAlignment="1">
      <alignment horizontal="center"/>
    </xf>
    <xf numFmtId="14" fontId="59" fillId="0" borderId="86" xfId="0" applyNumberFormat="1" applyFont="1" applyBorder="1" applyAlignment="1">
      <alignment horizontal="center"/>
    </xf>
    <xf numFmtId="14" fontId="59" fillId="0" borderId="174" xfId="0" applyNumberFormat="1" applyFont="1" applyBorder="1" applyAlignment="1">
      <alignment horizontal="center"/>
    </xf>
    <xf numFmtId="10" fontId="55" fillId="9" borderId="53" xfId="1" applyNumberFormat="1" applyFont="1" applyFill="1" applyBorder="1" applyAlignment="1">
      <alignment horizontal="center" vertical="center"/>
    </xf>
    <xf numFmtId="1" fontId="3" fillId="0" borderId="53" xfId="7" applyNumberFormat="1" applyFont="1" applyBorder="1" applyAlignment="1">
      <alignment horizontal="center" vertical="center"/>
    </xf>
    <xf numFmtId="190" fontId="15" fillId="0" borderId="77" xfId="12" applyNumberFormat="1" applyBorder="1" applyAlignment="1">
      <alignment horizontal="center"/>
    </xf>
    <xf numFmtId="190" fontId="15" fillId="0" borderId="78" xfId="12" applyNumberFormat="1" applyBorder="1" applyAlignment="1">
      <alignment horizontal="center"/>
    </xf>
    <xf numFmtId="190" fontId="15" fillId="0" borderId="74" xfId="12" applyNumberFormat="1" applyBorder="1" applyAlignment="1">
      <alignment horizontal="center"/>
    </xf>
    <xf numFmtId="190" fontId="15" fillId="0" borderId="75" xfId="12" applyNumberFormat="1" applyBorder="1" applyAlignment="1">
      <alignment horizontal="center"/>
    </xf>
    <xf numFmtId="190" fontId="15" fillId="0" borderId="68" xfId="12" applyNumberFormat="1" applyBorder="1" applyAlignment="1">
      <alignment horizontal="center"/>
    </xf>
    <xf numFmtId="190" fontId="15" fillId="0" borderId="69" xfId="12" applyNumberFormat="1" applyBorder="1" applyAlignment="1">
      <alignment horizontal="center"/>
    </xf>
    <xf numFmtId="190" fontId="15" fillId="0" borderId="127" xfId="12" applyNumberFormat="1" applyBorder="1" applyAlignment="1">
      <alignment horizontal="center"/>
    </xf>
    <xf numFmtId="190" fontId="15" fillId="0" borderId="128" xfId="12" applyNumberFormat="1" applyBorder="1" applyAlignment="1">
      <alignment horizontal="center"/>
    </xf>
    <xf numFmtId="190" fontId="15" fillId="0" borderId="130" xfId="12" applyNumberFormat="1" applyBorder="1" applyAlignment="1">
      <alignment horizontal="center"/>
    </xf>
    <xf numFmtId="190" fontId="15" fillId="0" borderId="131" xfId="12" applyNumberFormat="1" applyBorder="1" applyAlignment="1">
      <alignment horizontal="center"/>
    </xf>
    <xf numFmtId="190" fontId="15" fillId="0" borderId="172" xfId="12" applyNumberFormat="1" applyBorder="1" applyAlignment="1">
      <alignment horizontal="center"/>
    </xf>
    <xf numFmtId="190" fontId="15" fillId="0" borderId="173" xfId="12" applyNumberFormat="1" applyBorder="1" applyAlignment="1">
      <alignment horizontal="center"/>
    </xf>
    <xf numFmtId="190" fontId="15" fillId="0" borderId="169" xfId="12" applyNumberFormat="1" applyBorder="1" applyAlignment="1">
      <alignment horizontal="center"/>
    </xf>
    <xf numFmtId="190" fontId="15" fillId="0" borderId="170" xfId="12" applyNumberFormat="1" applyBorder="1" applyAlignment="1">
      <alignment horizontal="center"/>
    </xf>
    <xf numFmtId="191" fontId="38" fillId="0" borderId="32" xfId="2" applyNumberFormat="1" applyFont="1" applyBorder="1" applyAlignment="1">
      <alignment horizontal="center"/>
    </xf>
    <xf numFmtId="191" fontId="38" fillId="0" borderId="47" xfId="2" applyNumberFormat="1" applyFont="1" applyBorder="1" applyAlignment="1">
      <alignment horizontal="center"/>
    </xf>
    <xf numFmtId="191" fontId="0" fillId="0" borderId="0" xfId="8" applyNumberFormat="1" applyFont="1" applyAlignment="1">
      <alignment horizontal="center" vertical="center"/>
    </xf>
    <xf numFmtId="191" fontId="0" fillId="0" borderId="7" xfId="8" applyNumberFormat="1" applyFont="1" applyBorder="1" applyAlignment="1">
      <alignment horizontal="center" vertical="center"/>
    </xf>
    <xf numFmtId="191" fontId="52" fillId="0" borderId="0" xfId="8" applyNumberFormat="1" applyFont="1" applyAlignment="1">
      <alignment horizontal="center" vertical="center"/>
    </xf>
    <xf numFmtId="191" fontId="52" fillId="0" borderId="7" xfId="8" applyNumberFormat="1" applyFont="1" applyBorder="1" applyAlignment="1">
      <alignment horizontal="center" vertical="center"/>
    </xf>
    <xf numFmtId="192" fontId="46" fillId="9" borderId="36" xfId="1" applyNumberFormat="1" applyFont="1" applyFill="1" applyBorder="1" applyAlignment="1">
      <alignment horizontal="center" vertical="center"/>
    </xf>
    <xf numFmtId="192" fontId="46" fillId="9" borderId="45" xfId="1" applyNumberFormat="1" applyFont="1" applyFill="1" applyBorder="1" applyAlignment="1">
      <alignment horizontal="center" vertical="center"/>
    </xf>
    <xf numFmtId="192" fontId="46" fillId="9" borderId="30" xfId="1" applyNumberFormat="1" applyFont="1" applyFill="1" applyBorder="1" applyAlignment="1">
      <alignment horizontal="center" vertical="center"/>
    </xf>
    <xf numFmtId="170" fontId="60" fillId="0" borderId="125" xfId="6" applyNumberFormat="1" applyFont="1" applyBorder="1" applyAlignment="1">
      <alignment vertical="center"/>
    </xf>
    <xf numFmtId="171" fontId="60" fillId="0" borderId="137" xfId="6" applyNumberFormat="1" applyFont="1" applyBorder="1" applyAlignment="1">
      <alignment horizontal="center" vertical="center"/>
    </xf>
    <xf numFmtId="2" fontId="60" fillId="0" borderId="138" xfId="6" applyNumberFormat="1" applyFont="1" applyBorder="1" applyAlignment="1">
      <alignment horizontal="center" vertical="center"/>
    </xf>
    <xf numFmtId="2" fontId="60" fillId="0" borderId="139" xfId="6" applyNumberFormat="1" applyFont="1" applyBorder="1" applyAlignment="1">
      <alignment horizontal="center" vertical="center"/>
    </xf>
    <xf numFmtId="191" fontId="61" fillId="0" borderId="0" xfId="8" applyNumberFormat="1" applyFont="1" applyAlignment="1">
      <alignment horizontal="center" vertical="center"/>
    </xf>
    <xf numFmtId="192" fontId="62" fillId="9" borderId="30" xfId="1" applyNumberFormat="1" applyFont="1" applyFill="1" applyBorder="1" applyAlignment="1">
      <alignment horizontal="center" vertical="center"/>
    </xf>
    <xf numFmtId="1" fontId="60" fillId="0" borderId="30" xfId="7" applyNumberFormat="1" applyFont="1" applyBorder="1" applyAlignment="1">
      <alignment horizontal="center" vertical="center"/>
    </xf>
    <xf numFmtId="192" fontId="62" fillId="9" borderId="36" xfId="1" applyNumberFormat="1" applyFont="1" applyFill="1" applyBorder="1" applyAlignment="1">
      <alignment horizontal="center" vertical="center"/>
    </xf>
    <xf numFmtId="1" fontId="60" fillId="0" borderId="36" xfId="7" applyNumberFormat="1" applyFont="1" applyBorder="1" applyAlignment="1">
      <alignment horizontal="center" vertical="center"/>
    </xf>
    <xf numFmtId="170" fontId="60" fillId="0" borderId="164" xfId="6" applyNumberFormat="1" applyFont="1" applyBorder="1" applyAlignment="1">
      <alignment vertical="center"/>
    </xf>
    <xf numFmtId="171" fontId="60" fillId="0" borderId="165" xfId="6" applyNumberFormat="1" applyFont="1" applyBorder="1" applyAlignment="1">
      <alignment horizontal="center" vertical="center"/>
    </xf>
    <xf numFmtId="2" fontId="60" fillId="0" borderId="166" xfId="6" applyNumberFormat="1" applyFont="1" applyBorder="1" applyAlignment="1">
      <alignment horizontal="center" vertical="center"/>
    </xf>
    <xf numFmtId="2" fontId="60" fillId="0" borderId="167" xfId="6" applyNumberFormat="1" applyFont="1" applyBorder="1" applyAlignment="1">
      <alignment horizontal="center" vertical="center"/>
    </xf>
    <xf numFmtId="191" fontId="61" fillId="0" borderId="7" xfId="8" applyNumberFormat="1" applyFont="1" applyBorder="1" applyAlignment="1">
      <alignment horizontal="center" vertical="center"/>
    </xf>
    <xf numFmtId="192" fontId="62" fillId="9" borderId="45" xfId="1" applyNumberFormat="1" applyFont="1" applyFill="1" applyBorder="1" applyAlignment="1">
      <alignment horizontal="center" vertical="center"/>
    </xf>
    <xf numFmtId="1" fontId="60" fillId="0" borderId="45" xfId="7" applyNumberFormat="1" applyFont="1" applyBorder="1" applyAlignment="1">
      <alignment horizontal="center" vertical="center"/>
    </xf>
    <xf numFmtId="170" fontId="60" fillId="0" borderId="168" xfId="12" applyNumberFormat="1" applyFont="1" applyBorder="1"/>
    <xf numFmtId="171" fontId="62" fillId="9" borderId="30" xfId="1" applyNumberFormat="1" applyFont="1" applyFill="1" applyBorder="1" applyAlignment="1">
      <alignment horizontal="center"/>
    </xf>
    <xf numFmtId="190" fontId="60" fillId="0" borderId="169" xfId="12" applyNumberFormat="1" applyFont="1" applyBorder="1" applyAlignment="1">
      <alignment horizontal="center"/>
    </xf>
    <xf numFmtId="190" fontId="60" fillId="0" borderId="170" xfId="12" applyNumberFormat="1" applyFont="1" applyBorder="1" applyAlignment="1">
      <alignment horizontal="center"/>
    </xf>
    <xf numFmtId="191" fontId="63" fillId="0" borderId="32" xfId="2" applyNumberFormat="1" applyFont="1" applyBorder="1" applyAlignment="1">
      <alignment horizontal="center"/>
    </xf>
    <xf numFmtId="1" fontId="63" fillId="0" borderId="32" xfId="2" applyNumberFormat="1" applyFont="1" applyBorder="1" applyAlignment="1">
      <alignment horizontal="center"/>
    </xf>
    <xf numFmtId="172" fontId="63" fillId="0" borderId="32" xfId="2" applyNumberFormat="1" applyFont="1" applyBorder="1" applyAlignment="1">
      <alignment horizontal="center"/>
    </xf>
    <xf numFmtId="170" fontId="2" fillId="0" borderId="168" xfId="12" applyNumberFormat="1" applyFont="1" applyBorder="1"/>
    <xf numFmtId="171" fontId="55" fillId="9" borderId="30" xfId="1" applyNumberFormat="1" applyFont="1" applyFill="1" applyBorder="1" applyAlignment="1">
      <alignment horizontal="center"/>
    </xf>
    <xf numFmtId="190" fontId="2" fillId="0" borderId="169" xfId="12" applyNumberFormat="1" applyFont="1" applyBorder="1" applyAlignment="1">
      <alignment horizontal="center"/>
    </xf>
    <xf numFmtId="190" fontId="2" fillId="0" borderId="170" xfId="12" applyNumberFormat="1" applyFont="1" applyBorder="1" applyAlignment="1">
      <alignment horizontal="center"/>
    </xf>
    <xf numFmtId="170" fontId="2" fillId="0" borderId="171" xfId="12" applyNumberFormat="1" applyFont="1" applyBorder="1"/>
    <xf numFmtId="171" fontId="55" fillId="9" borderId="45" xfId="1" applyNumberFormat="1" applyFont="1" applyFill="1" applyBorder="1" applyAlignment="1">
      <alignment horizontal="center"/>
    </xf>
    <xf numFmtId="190" fontId="2" fillId="0" borderId="172" xfId="12" applyNumberFormat="1" applyFont="1" applyBorder="1" applyAlignment="1">
      <alignment horizontal="center"/>
    </xf>
    <xf numFmtId="190" fontId="2" fillId="0" borderId="173" xfId="12" applyNumberFormat="1" applyFont="1" applyBorder="1" applyAlignment="1">
      <alignment horizontal="center"/>
    </xf>
    <xf numFmtId="170" fontId="60" fillId="0" borderId="171" xfId="12" applyNumberFormat="1" applyFont="1" applyBorder="1"/>
    <xf numFmtId="171" fontId="62" fillId="9" borderId="45" xfId="1" applyNumberFormat="1" applyFont="1" applyFill="1" applyBorder="1" applyAlignment="1">
      <alignment horizontal="center"/>
    </xf>
    <xf numFmtId="190" fontId="60" fillId="0" borderId="172" xfId="12" applyNumberFormat="1" applyFont="1" applyBorder="1" applyAlignment="1">
      <alignment horizontal="center"/>
    </xf>
    <xf numFmtId="190" fontId="60" fillId="0" borderId="173" xfId="12" applyNumberFormat="1" applyFont="1" applyBorder="1" applyAlignment="1">
      <alignment horizontal="center"/>
    </xf>
    <xf numFmtId="191" fontId="63" fillId="0" borderId="47" xfId="2" applyNumberFormat="1" applyFont="1" applyBorder="1" applyAlignment="1">
      <alignment horizontal="center"/>
    </xf>
    <xf numFmtId="1" fontId="63" fillId="0" borderId="47" xfId="2" applyNumberFormat="1" applyFont="1" applyBorder="1" applyAlignment="1">
      <alignment horizontal="center"/>
    </xf>
    <xf numFmtId="170" fontId="60" fillId="0" borderId="129" xfId="12" applyNumberFormat="1" applyFont="1" applyBorder="1"/>
    <xf numFmtId="171" fontId="62" fillId="9" borderId="36" xfId="1" applyNumberFormat="1" applyFont="1" applyFill="1" applyBorder="1" applyAlignment="1">
      <alignment horizontal="center"/>
    </xf>
    <xf numFmtId="190" fontId="60" fillId="0" borderId="130" xfId="12" applyNumberFormat="1" applyFont="1" applyBorder="1" applyAlignment="1">
      <alignment horizontal="center"/>
    </xf>
    <xf numFmtId="190" fontId="60" fillId="0" borderId="131" xfId="12" applyNumberFormat="1" applyFont="1" applyBorder="1" applyAlignment="1">
      <alignment horizontal="center"/>
    </xf>
    <xf numFmtId="1" fontId="63" fillId="0" borderId="24" xfId="2" applyNumberFormat="1" applyFont="1" applyBorder="1" applyAlignment="1">
      <alignment horizontal="center"/>
    </xf>
    <xf numFmtId="170" fontId="60" fillId="0" borderId="73" xfId="12" applyNumberFormat="1" applyFont="1" applyBorder="1"/>
    <xf numFmtId="190" fontId="60" fillId="0" borderId="74" xfId="12" applyNumberFormat="1" applyFont="1" applyBorder="1" applyAlignment="1">
      <alignment horizontal="center"/>
    </xf>
    <xf numFmtId="190" fontId="60" fillId="0" borderId="75" xfId="12" applyNumberFormat="1" applyFont="1" applyBorder="1" applyAlignment="1">
      <alignment horizontal="center"/>
    </xf>
    <xf numFmtId="170" fontId="60" fillId="0" borderId="115" xfId="12" applyNumberFormat="1" applyFont="1" applyBorder="1"/>
    <xf numFmtId="190" fontId="60" fillId="0" borderId="116" xfId="12" applyNumberFormat="1" applyFont="1" applyBorder="1" applyAlignment="1">
      <alignment horizontal="center"/>
    </xf>
    <xf numFmtId="190" fontId="60" fillId="0" borderId="117" xfId="12" applyNumberFormat="1" applyFont="1" applyBorder="1" applyAlignment="1">
      <alignment horizontal="center"/>
    </xf>
    <xf numFmtId="170" fontId="60" fillId="0" borderId="67" xfId="12" applyNumberFormat="1" applyFont="1" applyBorder="1"/>
    <xf numFmtId="190" fontId="60" fillId="0" borderId="68" xfId="12" applyNumberFormat="1" applyFont="1" applyBorder="1" applyAlignment="1">
      <alignment horizontal="center"/>
    </xf>
    <xf numFmtId="190" fontId="60" fillId="0" borderId="69" xfId="12" applyNumberFormat="1" applyFont="1" applyBorder="1" applyAlignment="1">
      <alignment horizontal="center"/>
    </xf>
    <xf numFmtId="49" fontId="33" fillId="5" borderId="25" xfId="11" applyNumberFormat="1" applyFont="1" applyFill="1" applyBorder="1" applyAlignment="1">
      <alignment horizontal="center"/>
    </xf>
    <xf numFmtId="1" fontId="33" fillId="4" borderId="28" xfId="11" applyNumberFormat="1" applyFont="1" applyFill="1" applyBorder="1" applyAlignment="1">
      <alignment horizontal="left" vertical="center"/>
    </xf>
    <xf numFmtId="49" fontId="57" fillId="4" borderId="28" xfId="11" applyNumberFormat="1" applyFont="1" applyFill="1" applyBorder="1" applyAlignment="1">
      <alignment horizontal="center" vertical="center"/>
    </xf>
    <xf numFmtId="49" fontId="57" fillId="4" borderId="7" xfId="11" applyNumberFormat="1" applyFont="1" applyFill="1" applyBorder="1" applyAlignment="1">
      <alignment horizontal="center" vertical="center"/>
    </xf>
    <xf numFmtId="49" fontId="57" fillId="4" borderId="9" xfId="11" applyNumberFormat="1" applyFont="1" applyFill="1" applyBorder="1" applyAlignment="1">
      <alignment horizontal="center" vertical="center"/>
    </xf>
    <xf numFmtId="49" fontId="57" fillId="4" borderId="45" xfId="11" applyNumberFormat="1" applyFont="1" applyFill="1" applyBorder="1" applyAlignment="1">
      <alignment horizontal="center"/>
    </xf>
    <xf numFmtId="0" fontId="29" fillId="3" borderId="77" xfId="6" applyFont="1" applyFill="1" applyBorder="1" applyAlignment="1">
      <alignment horizontal="center" vertical="center" wrapText="1"/>
    </xf>
    <xf numFmtId="0" fontId="29" fillId="3" borderId="165" xfId="6" applyFont="1" applyFill="1" applyBorder="1" applyAlignment="1">
      <alignment horizontal="center" vertical="center" wrapText="1"/>
    </xf>
    <xf numFmtId="1" fontId="53" fillId="3" borderId="66" xfId="6" applyNumberFormat="1" applyFont="1" applyFill="1" applyBorder="1" applyAlignment="1">
      <alignment horizontal="center" vertical="center" wrapText="1"/>
    </xf>
    <xf numFmtId="1" fontId="53" fillId="3" borderId="69" xfId="6" applyNumberFormat="1" applyFont="1" applyFill="1" applyBorder="1" applyAlignment="1">
      <alignment horizontal="center" vertical="center"/>
    </xf>
    <xf numFmtId="0" fontId="31" fillId="0" borderId="0" xfId="6" applyFont="1" applyAlignment="1">
      <alignment horizontal="center" vertical="center"/>
    </xf>
    <xf numFmtId="0" fontId="29" fillId="3" borderId="64" xfId="6" applyFont="1" applyFill="1" applyBorder="1" applyAlignment="1">
      <alignment horizontal="center" vertical="center"/>
    </xf>
    <xf numFmtId="0" fontId="29" fillId="3" borderId="67" xfId="6" applyFont="1" applyFill="1" applyBorder="1" applyAlignment="1">
      <alignment horizontal="center" vertical="center"/>
    </xf>
    <xf numFmtId="0" fontId="29" fillId="3" borderId="65" xfId="6" applyFont="1" applyFill="1" applyBorder="1" applyAlignment="1">
      <alignment horizontal="center" vertical="center"/>
    </xf>
    <xf numFmtId="0" fontId="29" fillId="3" borderId="68" xfId="6" applyFont="1" applyFill="1" applyBorder="1" applyAlignment="1">
      <alignment horizontal="center" vertical="center"/>
    </xf>
    <xf numFmtId="0" fontId="29" fillId="3" borderId="66" xfId="6" applyFont="1" applyFill="1" applyBorder="1" applyAlignment="1">
      <alignment horizontal="center" vertical="center"/>
    </xf>
    <xf numFmtId="0" fontId="29" fillId="3" borderId="65" xfId="6" applyFont="1" applyFill="1" applyBorder="1" applyAlignment="1">
      <alignment horizontal="center" vertical="center" wrapText="1"/>
    </xf>
    <xf numFmtId="0" fontId="31" fillId="0" borderId="0" xfId="12" applyFont="1" applyAlignment="1">
      <alignment horizontal="center"/>
    </xf>
    <xf numFmtId="0" fontId="29" fillId="3" borderId="64" xfId="12" applyFont="1" applyFill="1" applyBorder="1" applyAlignment="1">
      <alignment horizontal="center" vertical="center"/>
    </xf>
    <xf numFmtId="0" fontId="29" fillId="3" borderId="67" xfId="12" applyFont="1" applyFill="1" applyBorder="1" applyAlignment="1">
      <alignment horizontal="center" vertical="center"/>
    </xf>
    <xf numFmtId="0" fontId="29" fillId="3" borderId="65" xfId="12" applyFont="1" applyFill="1" applyBorder="1" applyAlignment="1">
      <alignment horizontal="center"/>
    </xf>
    <xf numFmtId="0" fontId="29" fillId="3" borderId="66" xfId="12" applyFont="1" applyFill="1" applyBorder="1" applyAlignment="1">
      <alignment horizontal="center"/>
    </xf>
    <xf numFmtId="2" fontId="19" fillId="2" borderId="36" xfId="3" applyNumberFormat="1" applyFont="1" applyFill="1" applyBorder="1" applyAlignment="1" applyProtection="1">
      <alignment horizontal="center"/>
      <protection locked="0"/>
    </xf>
    <xf numFmtId="0" fontId="0" fillId="0" borderId="36" xfId="0" applyBorder="1" applyAlignment="1">
      <alignment horizontal="center"/>
    </xf>
    <xf numFmtId="164" fontId="19" fillId="0" borderId="17" xfId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164" fontId="19" fillId="0" borderId="81" xfId="1" applyFont="1" applyFill="1" applyBorder="1" applyAlignment="1" applyProtection="1">
      <alignment horizontal="center" vertical="center"/>
      <protection locked="0"/>
    </xf>
    <xf numFmtId="0" fontId="0" fillId="0" borderId="46" xfId="0" applyBorder="1"/>
    <xf numFmtId="169" fontId="19" fillId="0" borderId="23" xfId="3" applyNumberFormat="1" applyFont="1" applyBorder="1" applyAlignment="1">
      <alignment horizontal="center" vertical="center"/>
    </xf>
    <xf numFmtId="0" fontId="0" fillId="0" borderId="11" xfId="0" applyBorder="1"/>
    <xf numFmtId="2" fontId="19" fillId="0" borderId="4" xfId="0" applyNumberFormat="1" applyFont="1" applyBorder="1" applyAlignment="1">
      <alignment horizontal="left" vertical="center"/>
    </xf>
    <xf numFmtId="0" fontId="0" fillId="0" borderId="5" xfId="0" applyBorder="1"/>
    <xf numFmtId="164" fontId="19" fillId="0" borderId="84" xfId="1" applyFont="1" applyFill="1" applyBorder="1" applyAlignment="1" applyProtection="1">
      <alignment horizontal="center" vertical="center"/>
      <protection locked="0"/>
    </xf>
    <xf numFmtId="0" fontId="0" fillId="0" borderId="103" xfId="0" applyBorder="1"/>
    <xf numFmtId="164" fontId="19" fillId="0" borderId="16" xfId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2" fontId="19" fillId="2" borderId="30" xfId="3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2" fontId="19" fillId="2" borderId="45" xfId="3" applyNumberFormat="1" applyFont="1" applyFill="1" applyBorder="1" applyAlignment="1" applyProtection="1">
      <alignment horizontal="center"/>
      <protection locked="0"/>
    </xf>
    <xf numFmtId="0" fontId="0" fillId="0" borderId="45" xfId="0" applyBorder="1" applyAlignment="1">
      <alignment horizontal="center"/>
    </xf>
    <xf numFmtId="2" fontId="19" fillId="2" borderId="80" xfId="3" applyNumberFormat="1" applyFont="1" applyFill="1" applyBorder="1" applyAlignment="1" applyProtection="1">
      <alignment horizontal="center"/>
      <protection locked="0"/>
    </xf>
    <xf numFmtId="0" fontId="0" fillId="0" borderId="80" xfId="0" applyBorder="1" applyAlignment="1">
      <alignment horizontal="center"/>
    </xf>
    <xf numFmtId="4" fontId="19" fillId="2" borderId="121" xfId="0" applyNumberFormat="1" applyFont="1" applyFill="1" applyBorder="1" applyAlignment="1" applyProtection="1">
      <alignment horizontal="center"/>
      <protection locked="0"/>
    </xf>
    <xf numFmtId="0" fontId="19" fillId="0" borderId="14" xfId="0" applyFont="1" applyBorder="1" applyAlignment="1">
      <alignment horizontal="center"/>
    </xf>
    <xf numFmtId="4" fontId="19" fillId="2" borderId="99" xfId="0" applyNumberFormat="1" applyFont="1" applyFill="1" applyBorder="1" applyAlignment="1" applyProtection="1">
      <alignment horizontal="center"/>
      <protection locked="0"/>
    </xf>
    <xf numFmtId="0" fontId="19" fillId="0" borderId="9" xfId="0" applyFont="1" applyBorder="1" applyAlignment="1">
      <alignment horizontal="center"/>
    </xf>
    <xf numFmtId="164" fontId="19" fillId="0" borderId="1" xfId="1" applyFont="1" applyFill="1" applyBorder="1" applyAlignment="1">
      <alignment horizontal="center" textRotation="90"/>
    </xf>
    <xf numFmtId="0" fontId="19" fillId="0" borderId="3" xfId="0" applyFont="1" applyBorder="1" applyAlignment="1">
      <alignment horizontal="center" textRotation="90"/>
    </xf>
    <xf numFmtId="0" fontId="19" fillId="0" borderId="4" xfId="0" applyFont="1" applyBorder="1" applyAlignment="1">
      <alignment horizontal="center" textRotation="90"/>
    </xf>
    <xf numFmtId="0" fontId="19" fillId="0" borderId="5" xfId="0" applyFont="1" applyBorder="1" applyAlignment="1">
      <alignment horizontal="center" textRotation="90"/>
    </xf>
    <xf numFmtId="0" fontId="19" fillId="0" borderId="8" xfId="0" applyFont="1" applyBorder="1" applyAlignment="1">
      <alignment horizontal="center" textRotation="90"/>
    </xf>
    <xf numFmtId="0" fontId="19" fillId="0" borderId="9" xfId="0" applyFont="1" applyBorder="1" applyAlignment="1">
      <alignment horizontal="center" textRotation="90"/>
    </xf>
    <xf numFmtId="0" fontId="19" fillId="0" borderId="2" xfId="3" applyFont="1" applyBorder="1" applyAlignment="1">
      <alignment textRotation="90"/>
    </xf>
    <xf numFmtId="0" fontId="19" fillId="0" borderId="0" xfId="0" applyFont="1"/>
    <xf numFmtId="49" fontId="19" fillId="2" borderId="118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67" fontId="19" fillId="2" borderId="141" xfId="0" applyNumberFormat="1" applyFont="1" applyFill="1" applyBorder="1" applyAlignment="1" applyProtection="1">
      <alignment horizontal="center"/>
      <protection locked="0"/>
    </xf>
    <xf numFmtId="0" fontId="0" fillId="0" borderId="87" xfId="0" applyBorder="1"/>
    <xf numFmtId="2" fontId="18" fillId="2" borderId="160" xfId="0" applyNumberFormat="1" applyFont="1" applyFill="1" applyBorder="1" applyAlignment="1" applyProtection="1">
      <alignment horizontal="center" vertical="center"/>
      <protection locked="0"/>
    </xf>
    <xf numFmtId="0" fontId="0" fillId="0" borderId="161" xfId="0" applyBorder="1" applyAlignment="1">
      <alignment vertical="center"/>
    </xf>
    <xf numFmtId="166" fontId="19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164" fontId="19" fillId="0" borderId="55" xfId="1" applyFont="1" applyFill="1" applyBorder="1" applyAlignment="1" applyProtection="1">
      <alignment horizontal="center" vertical="center"/>
      <protection locked="0"/>
    </xf>
    <xf numFmtId="0" fontId="0" fillId="0" borderId="31" xfId="0" applyBorder="1"/>
    <xf numFmtId="2" fontId="19" fillId="2" borderId="40" xfId="3" applyNumberFormat="1" applyFont="1" applyFill="1" applyBorder="1" applyAlignment="1" applyProtection="1">
      <alignment horizontal="center"/>
      <protection locked="0"/>
    </xf>
    <xf numFmtId="0" fontId="0" fillId="0" borderId="40" xfId="0" applyBorder="1" applyAlignment="1">
      <alignment horizontal="center"/>
    </xf>
    <xf numFmtId="169" fontId="18" fillId="7" borderId="152" xfId="3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53" xfId="0" applyBorder="1" applyAlignment="1">
      <alignment horizontal="center" vertical="center" wrapText="1"/>
    </xf>
    <xf numFmtId="169" fontId="19" fillId="0" borderId="152" xfId="3" applyNumberFormat="1" applyFont="1" applyBorder="1" applyAlignment="1">
      <alignment horizontal="center" vertical="center" wrapText="1"/>
    </xf>
    <xf numFmtId="169" fontId="19" fillId="7" borderId="152" xfId="3" applyNumberFormat="1" applyFont="1" applyFill="1" applyBorder="1" applyAlignment="1">
      <alignment horizontal="center" vertical="center" wrapText="1"/>
    </xf>
    <xf numFmtId="169" fontId="19" fillId="7" borderId="19" xfId="3" applyNumberFormat="1" applyFont="1" applyFill="1" applyBorder="1" applyAlignment="1">
      <alignment horizontal="center" vertical="center" wrapText="1"/>
    </xf>
    <xf numFmtId="169" fontId="19" fillId="7" borderId="153" xfId="3" applyNumberFormat="1" applyFont="1" applyFill="1" applyBorder="1" applyAlignment="1">
      <alignment horizontal="center" vertical="center" wrapText="1"/>
    </xf>
    <xf numFmtId="4" fontId="18" fillId="0" borderId="36" xfId="3" applyNumberFormat="1" applyFont="1" applyBorder="1" applyAlignment="1">
      <alignment horizontal="center"/>
    </xf>
    <xf numFmtId="4" fontId="18" fillId="0" borderId="45" xfId="3" applyNumberFormat="1" applyFont="1" applyBorder="1" applyAlignment="1">
      <alignment horizontal="center"/>
    </xf>
    <xf numFmtId="4" fontId="18" fillId="0" borderId="40" xfId="3" applyNumberFormat="1" applyFont="1" applyBorder="1" applyAlignment="1">
      <alignment horizontal="center"/>
    </xf>
    <xf numFmtId="169" fontId="19" fillId="0" borderId="150" xfId="3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51" xfId="0" applyBorder="1" applyAlignment="1">
      <alignment horizontal="center" vertical="center" wrapText="1"/>
    </xf>
    <xf numFmtId="169" fontId="19" fillId="0" borderId="23" xfId="3" applyNumberFormat="1" applyFont="1" applyBorder="1" applyAlignment="1">
      <alignment horizontal="center" vertical="center" wrapText="1"/>
    </xf>
    <xf numFmtId="169" fontId="19" fillId="0" borderId="10" xfId="3" applyNumberFormat="1" applyFont="1" applyBorder="1" applyAlignment="1">
      <alignment horizontal="center" vertical="center" wrapText="1"/>
    </xf>
    <xf numFmtId="169" fontId="19" fillId="0" borderId="114" xfId="3" applyNumberFormat="1" applyFont="1" applyBorder="1" applyAlignment="1">
      <alignment horizontal="center" vertical="center" wrapText="1"/>
    </xf>
    <xf numFmtId="169" fontId="19" fillId="0" borderId="146" xfId="3" applyNumberFormat="1" applyFont="1" applyBorder="1" applyAlignment="1">
      <alignment horizontal="center" vertical="center" wrapText="1"/>
    </xf>
    <xf numFmtId="169" fontId="19" fillId="0" borderId="149" xfId="3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43" xfId="0" applyBorder="1" applyAlignment="1">
      <alignment horizontal="center" vertical="center" wrapText="1"/>
    </xf>
    <xf numFmtId="169" fontId="18" fillId="7" borderId="150" xfId="3" applyNumberFormat="1" applyFont="1" applyFill="1" applyBorder="1" applyAlignment="1">
      <alignment horizontal="center" vertical="center" wrapText="1"/>
    </xf>
    <xf numFmtId="169" fontId="18" fillId="7" borderId="149" xfId="3" applyNumberFormat="1" applyFont="1" applyFill="1" applyBorder="1" applyAlignment="1">
      <alignment horizontal="center" vertical="center" wrapText="1"/>
    </xf>
    <xf numFmtId="169" fontId="19" fillId="7" borderId="150" xfId="3" applyNumberFormat="1" applyFont="1" applyFill="1" applyBorder="1" applyAlignment="1">
      <alignment horizontal="center" vertical="center" wrapText="1"/>
    </xf>
    <xf numFmtId="169" fontId="19" fillId="7" borderId="20" xfId="3" applyNumberFormat="1" applyFont="1" applyFill="1" applyBorder="1" applyAlignment="1">
      <alignment horizontal="center" vertical="center" wrapText="1"/>
    </xf>
    <xf numFmtId="169" fontId="19" fillId="7" borderId="151" xfId="3" applyNumberFormat="1" applyFont="1" applyFill="1" applyBorder="1" applyAlignment="1">
      <alignment horizontal="center" vertical="center" wrapText="1"/>
    </xf>
    <xf numFmtId="169" fontId="19" fillId="7" borderId="149" xfId="3" applyNumberFormat="1" applyFont="1" applyFill="1" applyBorder="1" applyAlignment="1">
      <alignment horizontal="center" vertical="center" wrapText="1"/>
    </xf>
    <xf numFmtId="169" fontId="19" fillId="7" borderId="147" xfId="3" applyNumberFormat="1" applyFont="1" applyFill="1" applyBorder="1" applyAlignment="1">
      <alignment horizontal="center" vertical="center" wrapText="1"/>
    </xf>
    <xf numFmtId="169" fontId="19" fillId="7" borderId="15" xfId="3" applyNumberFormat="1" applyFont="1" applyFill="1" applyBorder="1" applyAlignment="1">
      <alignment horizontal="center" vertical="center" wrapText="1"/>
    </xf>
    <xf numFmtId="169" fontId="19" fillId="7" borderId="148" xfId="3" applyNumberFormat="1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textRotation="90"/>
    </xf>
    <xf numFmtId="169" fontId="19" fillId="7" borderId="2" xfId="3" applyNumberFormat="1" applyFont="1" applyFill="1" applyBorder="1" applyAlignment="1">
      <alignment horizontal="center" vertical="center" wrapText="1"/>
    </xf>
    <xf numFmtId="10" fontId="19" fillId="0" borderId="108" xfId="2" applyNumberFormat="1" applyFont="1" applyFill="1" applyBorder="1" applyAlignment="1" applyProtection="1">
      <alignment horizontal="center" vertical="center"/>
    </xf>
    <xf numFmtId="0" fontId="18" fillId="0" borderId="105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167" fontId="19" fillId="2" borderId="123" xfId="0" applyNumberFormat="1" applyFont="1" applyFill="1" applyBorder="1" applyAlignment="1" applyProtection="1">
      <alignment horizontal="center" vertical="center"/>
      <protection locked="0"/>
    </xf>
    <xf numFmtId="0" fontId="0" fillId="0" borderId="122" xfId="0" applyBorder="1" applyAlignment="1">
      <alignment horizontal="center" vertical="center"/>
    </xf>
    <xf numFmtId="176" fontId="19" fillId="0" borderId="7" xfId="0" applyNumberFormat="1" applyFont="1" applyBorder="1" applyAlignment="1" applyProtection="1">
      <alignment horizontal="center"/>
      <protection locked="0"/>
    </xf>
    <xf numFmtId="0" fontId="0" fillId="0" borderId="61" xfId="0" applyBorder="1" applyAlignment="1">
      <alignment horizontal="center"/>
    </xf>
    <xf numFmtId="171" fontId="19" fillId="2" borderId="109" xfId="0" applyNumberFormat="1" applyFont="1" applyFill="1" applyBorder="1" applyAlignment="1" applyProtection="1">
      <alignment horizontal="center"/>
      <protection locked="0"/>
    </xf>
    <xf numFmtId="0" fontId="18" fillId="0" borderId="18" xfId="0" applyFont="1" applyBorder="1" applyAlignment="1">
      <alignment horizontal="center"/>
    </xf>
    <xf numFmtId="171" fontId="19" fillId="0" borderId="110" xfId="0" applyNumberFormat="1" applyFont="1" applyBorder="1" applyAlignment="1" applyProtection="1">
      <alignment horizontal="center"/>
      <protection locked="0"/>
    </xf>
    <xf numFmtId="0" fontId="18" fillId="0" borderId="103" xfId="0" applyFont="1" applyBorder="1" applyAlignment="1">
      <alignment horizontal="center"/>
    </xf>
    <xf numFmtId="10" fontId="19" fillId="0" borderId="111" xfId="2" applyNumberFormat="1" applyFont="1" applyFill="1" applyBorder="1" applyAlignment="1">
      <alignment horizontal="center" vertical="center"/>
    </xf>
    <xf numFmtId="0" fontId="18" fillId="0" borderId="3" xfId="0" applyFont="1" applyBorder="1"/>
    <xf numFmtId="0" fontId="18" fillId="0" borderId="82" xfId="0" applyFont="1" applyBorder="1"/>
    <xf numFmtId="0" fontId="18" fillId="0" borderId="31" xfId="0" applyFont="1" applyBorder="1"/>
    <xf numFmtId="4" fontId="18" fillId="0" borderId="58" xfId="3" applyNumberFormat="1" applyFont="1" applyBorder="1" applyAlignment="1">
      <alignment horizontal="center"/>
    </xf>
    <xf numFmtId="4" fontId="18" fillId="0" borderId="153" xfId="3" applyNumberFormat="1" applyFont="1" applyBorder="1" applyAlignment="1">
      <alignment horizontal="center"/>
    </xf>
    <xf numFmtId="4" fontId="18" fillId="0" borderId="90" xfId="3" applyNumberFormat="1" applyFont="1" applyBorder="1" applyAlignment="1">
      <alignment horizontal="center"/>
    </xf>
    <xf numFmtId="4" fontId="18" fillId="0" borderId="151" xfId="3" applyNumberFormat="1" applyFont="1" applyBorder="1" applyAlignment="1">
      <alignment horizontal="center"/>
    </xf>
    <xf numFmtId="4" fontId="18" fillId="0" borderId="97" xfId="3" applyNumberFormat="1" applyFont="1" applyBorder="1" applyAlignment="1">
      <alignment horizontal="center"/>
    </xf>
    <xf numFmtId="4" fontId="18" fillId="0" borderId="148" xfId="3" applyNumberFormat="1" applyFont="1" applyBorder="1" applyAlignment="1">
      <alignment horizontal="center"/>
    </xf>
    <xf numFmtId="169" fontId="18" fillId="7" borderId="147" xfId="3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8" xfId="0" applyBorder="1" applyAlignment="1">
      <alignment horizontal="center" vertical="center" wrapText="1"/>
    </xf>
    <xf numFmtId="169" fontId="19" fillId="0" borderId="147" xfId="3" applyNumberFormat="1" applyFont="1" applyBorder="1" applyAlignment="1">
      <alignment horizontal="center" vertical="center" wrapText="1"/>
    </xf>
    <xf numFmtId="169" fontId="19" fillId="7" borderId="10" xfId="3" applyNumberFormat="1" applyFont="1" applyFill="1" applyBorder="1" applyAlignment="1">
      <alignment horizontal="center" vertical="center" wrapText="1"/>
    </xf>
  </cellXfs>
  <cellStyles count="38">
    <cellStyle name="Hiperlink" xfId="14" builtinId="8"/>
    <cellStyle name="Normal" xfId="0" builtinId="0"/>
    <cellStyle name="Normal 10" xfId="30" xr:uid="{0E09E0AD-37B7-4544-9788-F4E0E4DBC565}"/>
    <cellStyle name="Normal 11" xfId="32" xr:uid="{4FDF6B01-2D82-4850-ADC0-357BAB509C65}"/>
    <cellStyle name="Normal 12" xfId="34" xr:uid="{023B914E-265A-468D-A332-1147D2EC5B1C}"/>
    <cellStyle name="Normal 13" xfId="36" xr:uid="{918EA9FB-EB88-4F1F-BF62-AAEC4EEBB76D}"/>
    <cellStyle name="Normal 2" xfId="10" xr:uid="{32408965-7937-4247-B2CF-DADA992BFB0D}"/>
    <cellStyle name="Normal 2 3" xfId="11" xr:uid="{EDE40AA7-2306-4324-A387-773858E6342E}"/>
    <cellStyle name="Normal 3" xfId="12" xr:uid="{FE4BF065-B939-4B2F-B31F-C5663F6C7E2E}"/>
    <cellStyle name="Normal 3 2" xfId="19" xr:uid="{FE4BF065-B939-4B2F-B31F-C5663F6C7E2E}"/>
    <cellStyle name="Normal 3 3" xfId="9" xr:uid="{101082A3-5E8D-4C33-A20E-DA052DF6F2F4}"/>
    <cellStyle name="Normal 4" xfId="22" xr:uid="{EAAF96F9-ABFB-4E4C-851F-419CB445AA64}"/>
    <cellStyle name="Normal 4 2" xfId="23" xr:uid="{B5E9B5EE-B3BD-4A6C-A3C0-A7B3FEC77623}"/>
    <cellStyle name="Normal 5" xfId="24" xr:uid="{C09020EC-88ED-4A25-AA52-DC21CD24B4EE}"/>
    <cellStyle name="Normal 5 2" xfId="27" xr:uid="{4298D5F9-6C83-43BC-8C35-E3163384F141}"/>
    <cellStyle name="Normal 5 3" xfId="29" xr:uid="{AAD75452-9F58-4AEC-ADF8-C62DFE281796}"/>
    <cellStyle name="Normal 5 4" xfId="31" xr:uid="{9E14CBB4-2B8C-487B-8009-174BC782CDB4}"/>
    <cellStyle name="Normal 5 5" xfId="33" xr:uid="{8E74DA56-4B8F-421F-9D3A-E381F5A5681E}"/>
    <cellStyle name="Normal 5 6" xfId="35" xr:uid="{90E142A4-B971-4A43-8601-D713BD182A09}"/>
    <cellStyle name="Normal 5 7" xfId="37" xr:uid="{1FD79B5B-CFB1-4E36-B0FE-0AFE5DCB2A0C}"/>
    <cellStyle name="Normal 6" xfId="21" xr:uid="{345BA2D3-E751-4095-B2C4-CBA9E854146D}"/>
    <cellStyle name="Normal 7" xfId="6" xr:uid="{02B35156-EF45-47AC-8251-46F64586FDAD}"/>
    <cellStyle name="Normal 7 2" xfId="16" xr:uid="{02B35156-EF45-47AC-8251-46F64586FDAD}"/>
    <cellStyle name="Normal 8" xfId="26" xr:uid="{973C5477-BC5A-44D5-9B14-225D8B5632B8}"/>
    <cellStyle name="Normal 9" xfId="28" xr:uid="{3EA8574F-6290-49E2-9F5C-CF09C354A9FD}"/>
    <cellStyle name="Normal_ORÇAMENTO" xfId="3" xr:uid="{08389094-7C99-4A4A-B466-E86EFF56A0C3}"/>
    <cellStyle name="Normal_ORÇAMENTO ALTERNATIVA 1 DER Junho2001" xfId="4" xr:uid="{942FBBEF-E1CE-44F6-96E9-97BB30BDB9B6}"/>
    <cellStyle name="Porcentagem" xfId="2" builtinId="5"/>
    <cellStyle name="Porcentagem 2" xfId="5" xr:uid="{ED30B038-D6AD-487F-992D-E0785F1BB99B}"/>
    <cellStyle name="Porcentagem 2 2" xfId="25" xr:uid="{15F56C10-23A0-459C-85B8-782927B9915C}"/>
    <cellStyle name="Porcentagem 3" xfId="13" xr:uid="{FFCF56F6-5323-4F16-8C67-1C475AB73D2B}"/>
    <cellStyle name="Porcentagem 3 2" xfId="20" xr:uid="{FFCF56F6-5323-4F16-8C67-1C475AB73D2B}"/>
    <cellStyle name="Porcentagem 5" xfId="8" xr:uid="{336F9D4C-6E0F-4DE6-A596-5430A738D2EC}"/>
    <cellStyle name="Porcentagem 5 2" xfId="18" xr:uid="{336F9D4C-6E0F-4DE6-A596-5430A738D2EC}"/>
    <cellStyle name="Porcentagem 6" xfId="7" xr:uid="{EF89F8B2-F9D0-4619-8D85-652253E3E405}"/>
    <cellStyle name="Porcentagem 6 2" xfId="17" xr:uid="{EF89F8B2-F9D0-4619-8D85-652253E3E405}"/>
    <cellStyle name="Vírgula" xfId="1" builtinId="3"/>
    <cellStyle name="Vírgula 2" xfId="15" xr:uid="{00000000-0005-0000-0000-00004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ruy\_01%20Reequil&#237;brio%20-%20arquivos%20revisados\Realinamento%20SET%202017-INCC-mensal%20ANP-DNIT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ruy\_05%20Calculos%20de%20Reequilibrio\campina_gde_sul_sam36_lt1\campina_gde_sul_sam36_lt1_Reequilibrio_base%20tabela%20out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C"/>
      <sheetName val="ANP após 2015"/>
      <sheetName val="percentuais por insumo"/>
      <sheetName val="TESTE"/>
      <sheetName val="proposta"/>
      <sheetName val="2017 SEM"/>
      <sheetName val="R1"/>
      <sheetName val="R2"/>
      <sheetName val="R3"/>
      <sheetName val="R4"/>
      <sheetName val="R5"/>
      <sheetName val="R6"/>
      <sheetName val="R7"/>
      <sheetName val="R8 saldo"/>
      <sheetName val="SOMA"/>
      <sheetName val="resumo"/>
      <sheetName val="Composição TCPOWe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P após 2015"/>
      <sheetName val="INCC"/>
      <sheetName val="IGP-DI"/>
      <sheetName val="PROPOSTA"/>
      <sheetName val="medA"/>
      <sheetName val="medB"/>
      <sheetName val="med06"/>
      <sheetName val="SALDO"/>
      <sheetName val="global"/>
      <sheetName val="med08"/>
      <sheetName val="med09"/>
      <sheetName val="med global"/>
      <sheetName val="Planilha2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br/anp/pt-br/assuntos/precos-e-defesa-da-concorrencia/precos/precos-de-produtores-e-importadores-de-derivados-de-petroleo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indusconpr.com.br/incc-di-fgv-310-p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FCAFD-988E-4A91-9659-AC789AF6A569}">
  <sheetPr>
    <pageSetUpPr fitToPage="1"/>
  </sheetPr>
  <dimension ref="A1:O575"/>
  <sheetViews>
    <sheetView showGridLines="0" showZeros="0" tabSelected="1" zoomScale="115" zoomScaleNormal="115" zoomScaleSheetLayoutView="100" workbookViewId="0">
      <pane ySplit="499" topLeftCell="A500" activePane="bottomLeft" state="frozen"/>
      <selection pane="bottomLeft" activeCell="A554" sqref="A554"/>
    </sheetView>
  </sheetViews>
  <sheetFormatPr defaultColWidth="9.140625" defaultRowHeight="10.199999999999999" outlineLevelRow="1" x14ac:dyDescent="0.2"/>
  <cols>
    <col min="1" max="1" width="53.85546875" style="99" customWidth="1"/>
    <col min="2" max="3" width="16.42578125" style="99" customWidth="1"/>
    <col min="4" max="4" width="14" style="99" customWidth="1"/>
    <col min="5" max="5" width="17" style="99" customWidth="1"/>
    <col min="6" max="6" width="17" style="684" customWidth="1"/>
    <col min="7" max="7" width="17.7109375" style="684" bestFit="1" customWidth="1"/>
    <col min="8" max="8" width="20.7109375" style="261" customWidth="1"/>
    <col min="9" max="9" width="17.42578125" style="99" bestFit="1" customWidth="1"/>
    <col min="10" max="10" width="14.28515625" style="99" customWidth="1"/>
    <col min="11" max="12" width="9.7109375" style="99" bestFit="1" customWidth="1"/>
    <col min="13" max="13" width="9.140625" style="99"/>
    <col min="14" max="14" width="11.7109375" style="99" customWidth="1"/>
    <col min="15" max="16384" width="9.140625" style="99"/>
  </cols>
  <sheetData>
    <row r="1" spans="1:15" ht="13.2" x14ac:dyDescent="0.25">
      <c r="A1" s="98" t="s">
        <v>36</v>
      </c>
      <c r="F1" s="683"/>
      <c r="H1" s="260"/>
    </row>
    <row r="2" spans="1:15" ht="13.2" x14ac:dyDescent="0.25">
      <c r="A2" s="98" t="s">
        <v>37</v>
      </c>
      <c r="F2" s="683"/>
    </row>
    <row r="3" spans="1:15" x14ac:dyDescent="0.2">
      <c r="A3" s="262" t="s">
        <v>158</v>
      </c>
      <c r="F3" s="683"/>
    </row>
    <row r="5" spans="1:15" ht="10.8" thickBot="1" x14ac:dyDescent="0.25">
      <c r="F5" s="683"/>
    </row>
    <row r="6" spans="1:15" ht="14.4" thickBot="1" x14ac:dyDescent="0.3">
      <c r="A6" s="343" t="s">
        <v>38</v>
      </c>
      <c r="B6" s="344"/>
      <c r="C6" s="344"/>
      <c r="D6" s="344"/>
      <c r="E6" s="345"/>
      <c r="F6" s="683"/>
    </row>
    <row r="7" spans="1:15" ht="15" thickBot="1" x14ac:dyDescent="0.35">
      <c r="A7" s="100" t="s">
        <v>39</v>
      </c>
      <c r="B7" s="101"/>
      <c r="C7" s="101"/>
      <c r="D7" s="101"/>
      <c r="E7" s="101"/>
      <c r="F7" s="683"/>
    </row>
    <row r="8" spans="1:15" ht="47.25" customHeight="1" x14ac:dyDescent="0.3">
      <c r="A8" s="695" t="s">
        <v>40</v>
      </c>
      <c r="B8" s="697" t="s">
        <v>41</v>
      </c>
      <c r="C8" s="698"/>
      <c r="D8" s="696" t="s">
        <v>42</v>
      </c>
      <c r="E8" s="347" t="s">
        <v>43</v>
      </c>
      <c r="F8" s="699" t="s">
        <v>137</v>
      </c>
      <c r="G8" s="699" t="s">
        <v>138</v>
      </c>
      <c r="H8" s="789" t="s">
        <v>212</v>
      </c>
      <c r="I8" s="303" t="s">
        <v>149</v>
      </c>
      <c r="L8" s="204"/>
      <c r="M8" s="204"/>
      <c r="N8" s="204"/>
      <c r="O8" s="204"/>
    </row>
    <row r="9" spans="1:15" ht="21.75" customHeight="1" thickBot="1" x14ac:dyDescent="0.35">
      <c r="A9" s="785"/>
      <c r="B9" s="786"/>
      <c r="C9" s="787"/>
      <c r="D9" s="788" t="s">
        <v>44</v>
      </c>
      <c r="E9" s="348"/>
      <c r="F9" s="700" t="s">
        <v>33</v>
      </c>
      <c r="G9" s="700" t="s">
        <v>33</v>
      </c>
      <c r="H9" s="790"/>
      <c r="I9" s="204"/>
      <c r="L9" s="204"/>
      <c r="M9" s="204"/>
      <c r="N9" s="204"/>
      <c r="O9" s="204"/>
    </row>
    <row r="10" spans="1:15" ht="13.8" hidden="1" thickBot="1" x14ac:dyDescent="0.3">
      <c r="A10" s="348"/>
      <c r="B10" s="349"/>
      <c r="C10" s="350"/>
      <c r="D10" s="783" t="s">
        <v>141</v>
      </c>
      <c r="E10" s="348"/>
      <c r="F10" s="685"/>
      <c r="G10" s="685"/>
      <c r="H10" s="784"/>
    </row>
    <row r="11" spans="1:15" ht="13.2" hidden="1" x14ac:dyDescent="0.25">
      <c r="A11" s="102" t="s">
        <v>45</v>
      </c>
      <c r="B11" s="103">
        <v>42016</v>
      </c>
      <c r="C11" s="104">
        <v>42022</v>
      </c>
      <c r="D11" s="282">
        <v>1730.84</v>
      </c>
      <c r="E11" s="105">
        <v>1.7308399999999999</v>
      </c>
      <c r="F11" s="686"/>
      <c r="G11" s="687">
        <f>IF(SUM($H$11:H11)=0,0,IF(H11&gt;0,0,(1+G10)*(1+F11)-1))</f>
        <v>0</v>
      </c>
      <c r="H11" s="336"/>
      <c r="I11" s="281"/>
    </row>
    <row r="12" spans="1:15" ht="13.2" hidden="1" x14ac:dyDescent="0.25">
      <c r="A12" s="106" t="s">
        <v>45</v>
      </c>
      <c r="B12" s="107">
        <v>42044</v>
      </c>
      <c r="C12" s="108">
        <v>42050</v>
      </c>
      <c r="D12" s="283">
        <v>1730.84</v>
      </c>
      <c r="E12" s="109">
        <v>1.7308399999999999</v>
      </c>
      <c r="F12" s="687">
        <f>(D12/D11-1)</f>
        <v>0</v>
      </c>
      <c r="G12" s="687">
        <f>IF(SUM($H$11:H12)=0,0,IF(H12&gt;0,0,(1+G11)*(1+F12)-1))</f>
        <v>0</v>
      </c>
      <c r="H12" s="320"/>
      <c r="I12" s="281"/>
    </row>
    <row r="13" spans="1:15" ht="13.2" hidden="1" x14ac:dyDescent="0.25">
      <c r="A13" s="106" t="s">
        <v>45</v>
      </c>
      <c r="B13" s="107">
        <v>42072</v>
      </c>
      <c r="C13" s="108">
        <v>42078</v>
      </c>
      <c r="D13" s="283">
        <v>1730.84</v>
      </c>
      <c r="E13" s="109">
        <v>1.7308399999999999</v>
      </c>
      <c r="F13" s="687">
        <f t="shared" ref="F13:F304" si="0">(D13/D12-1)</f>
        <v>0</v>
      </c>
      <c r="G13" s="687">
        <f>IF(SUM($H$11:H13)=0,0,IF(H13&gt;0,0,(1+G12)*(1+F13)-1))</f>
        <v>0</v>
      </c>
      <c r="H13" s="315"/>
      <c r="I13" s="281"/>
    </row>
    <row r="14" spans="1:15" ht="13.2" hidden="1" x14ac:dyDescent="0.25">
      <c r="A14" s="106" t="s">
        <v>45</v>
      </c>
      <c r="B14" s="107">
        <v>42107</v>
      </c>
      <c r="C14" s="108">
        <v>42113</v>
      </c>
      <c r="D14" s="283">
        <v>1730.84</v>
      </c>
      <c r="E14" s="109">
        <v>1.7308399999999999</v>
      </c>
      <c r="F14" s="687">
        <f t="shared" si="0"/>
        <v>0</v>
      </c>
      <c r="G14" s="687">
        <f>IF(SUM($H$11:H14)=0,0,IF(H14&gt;0,0,(1+G13)*(1+F14)-1))</f>
        <v>0</v>
      </c>
      <c r="H14" s="315"/>
      <c r="I14" s="281"/>
    </row>
    <row r="15" spans="1:15" ht="13.2" hidden="1" x14ac:dyDescent="0.25">
      <c r="A15" s="106" t="s">
        <v>45</v>
      </c>
      <c r="B15" s="107">
        <v>42135</v>
      </c>
      <c r="C15" s="108">
        <v>42141</v>
      </c>
      <c r="D15" s="283">
        <v>1730.84</v>
      </c>
      <c r="E15" s="109">
        <v>1.7308399999999999</v>
      </c>
      <c r="F15" s="687">
        <f t="shared" si="0"/>
        <v>0</v>
      </c>
      <c r="G15" s="687">
        <f>IF(SUM($H$11:H15)=0,0,IF(H15&gt;0,0,(1+G14)*(1+F15)-1))</f>
        <v>0</v>
      </c>
      <c r="H15" s="315"/>
      <c r="I15" s="281"/>
    </row>
    <row r="16" spans="1:15" ht="13.2" hidden="1" x14ac:dyDescent="0.25">
      <c r="A16" s="106" t="s">
        <v>45</v>
      </c>
      <c r="B16" s="107">
        <v>42170</v>
      </c>
      <c r="C16" s="108">
        <v>42176</v>
      </c>
      <c r="D16" s="283">
        <v>1730.84</v>
      </c>
      <c r="E16" s="109">
        <v>1.7308399999999999</v>
      </c>
      <c r="F16" s="687">
        <f t="shared" si="0"/>
        <v>0</v>
      </c>
      <c r="G16" s="687">
        <f>IF(SUM($H$11:H16)=0,0,IF(H16&gt;0,0,(1+G15)*(1+F16)-1))</f>
        <v>0</v>
      </c>
      <c r="H16" s="315"/>
      <c r="I16" s="281"/>
    </row>
    <row r="17" spans="1:9" ht="13.2" hidden="1" x14ac:dyDescent="0.25">
      <c r="A17" s="106" t="s">
        <v>45</v>
      </c>
      <c r="B17" s="107">
        <v>42198</v>
      </c>
      <c r="C17" s="108">
        <v>42204</v>
      </c>
      <c r="D17" s="283">
        <v>1730.84</v>
      </c>
      <c r="E17" s="109">
        <v>1.7308399999999999</v>
      </c>
      <c r="F17" s="687">
        <f t="shared" si="0"/>
        <v>0</v>
      </c>
      <c r="G17" s="687">
        <f>IF(SUM($H$11:H17)=0,0,IF(H17&gt;0,0,(1+G16)*(1+F17)-1))</f>
        <v>0</v>
      </c>
      <c r="H17" s="315"/>
      <c r="I17" s="281"/>
    </row>
    <row r="18" spans="1:9" ht="13.2" hidden="1" x14ac:dyDescent="0.25">
      <c r="A18" s="106" t="s">
        <v>45</v>
      </c>
      <c r="B18" s="107">
        <v>42226</v>
      </c>
      <c r="C18" s="108">
        <v>42232</v>
      </c>
      <c r="D18" s="283">
        <v>1730.84</v>
      </c>
      <c r="E18" s="109">
        <v>1.7308399999999999</v>
      </c>
      <c r="F18" s="687">
        <f t="shared" si="0"/>
        <v>0</v>
      </c>
      <c r="G18" s="687">
        <f>IF(SUM($H$11:H18)=0,0,IF(H18&gt;0,0,(1+G17)*(1+F18)-1))</f>
        <v>0</v>
      </c>
      <c r="H18" s="315"/>
      <c r="I18" s="281"/>
    </row>
    <row r="19" spans="1:9" ht="13.2" hidden="1" x14ac:dyDescent="0.25">
      <c r="A19" s="106" t="s">
        <v>45</v>
      </c>
      <c r="B19" s="107">
        <v>42261</v>
      </c>
      <c r="C19" s="108">
        <v>42267</v>
      </c>
      <c r="D19" s="283">
        <v>1801.94</v>
      </c>
      <c r="E19" s="109">
        <v>1.83114</v>
      </c>
      <c r="F19" s="687">
        <f t="shared" si="0"/>
        <v>4.107832035312331E-2</v>
      </c>
      <c r="G19" s="687">
        <f>IF(SUM($H$11:H19)=0,0,IF(H19&gt;0,0,(1+G18)*(1+F19)-1))</f>
        <v>0</v>
      </c>
      <c r="H19" s="315"/>
      <c r="I19" s="281"/>
    </row>
    <row r="20" spans="1:9" ht="13.2" hidden="1" x14ac:dyDescent="0.25">
      <c r="A20" s="106" t="s">
        <v>45</v>
      </c>
      <c r="B20" s="107">
        <v>42289</v>
      </c>
      <c r="C20" s="108">
        <v>42295</v>
      </c>
      <c r="D20" s="283">
        <v>1923.15</v>
      </c>
      <c r="E20" s="109">
        <v>1.9231500000000001</v>
      </c>
      <c r="F20" s="687">
        <f>(D20/D19-1)</f>
        <v>6.7266390667835685E-2</v>
      </c>
      <c r="G20" s="687">
        <f>IF(SUM($H$11:H20)=0,0,IF(H20&gt;0,0,(1+G19)*(1+F20)-1))</f>
        <v>0</v>
      </c>
      <c r="H20" s="315"/>
      <c r="I20" s="281"/>
    </row>
    <row r="21" spans="1:9" ht="13.2" hidden="1" x14ac:dyDescent="0.25">
      <c r="A21" s="106" t="s">
        <v>45</v>
      </c>
      <c r="B21" s="107">
        <v>42317</v>
      </c>
      <c r="C21" s="108">
        <v>42323</v>
      </c>
      <c r="D21" s="283">
        <v>2153.9299999999998</v>
      </c>
      <c r="E21" s="109">
        <v>2.1539299999999999</v>
      </c>
      <c r="F21" s="687">
        <f t="shared" si="0"/>
        <v>0.12000103996048139</v>
      </c>
      <c r="G21" s="687">
        <f>IF(SUM($H$11:H21)=0,0,IF(H21&gt;0,0,(1+G20)*(1+F21)-1))</f>
        <v>0</v>
      </c>
      <c r="H21" s="315"/>
      <c r="I21" s="281"/>
    </row>
    <row r="22" spans="1:9" ht="13.2" hidden="1" x14ac:dyDescent="0.25">
      <c r="A22" s="106" t="s">
        <v>45</v>
      </c>
      <c r="B22" s="107">
        <v>42352</v>
      </c>
      <c r="C22" s="108">
        <v>42358</v>
      </c>
      <c r="D22" s="283">
        <v>2153.9299999999998</v>
      </c>
      <c r="E22" s="109">
        <v>2.1539299999999999</v>
      </c>
      <c r="F22" s="687">
        <f t="shared" si="0"/>
        <v>0</v>
      </c>
      <c r="G22" s="687">
        <f>IF(SUM($H$11:H22)=0,0,IF(H22&gt;0,0,(1+G21)*(1+F22)-1))</f>
        <v>0</v>
      </c>
      <c r="H22" s="315"/>
      <c r="I22" s="281"/>
    </row>
    <row r="23" spans="1:9" ht="13.2" hidden="1" x14ac:dyDescent="0.25">
      <c r="A23" s="106" t="s">
        <v>45</v>
      </c>
      <c r="B23" s="107">
        <v>42380</v>
      </c>
      <c r="C23" s="108">
        <v>42386</v>
      </c>
      <c r="D23" s="283">
        <v>2153.9299999999998</v>
      </c>
      <c r="E23" s="109">
        <v>2.1539299999999999</v>
      </c>
      <c r="F23" s="687">
        <f t="shared" si="0"/>
        <v>0</v>
      </c>
      <c r="G23" s="687">
        <f>IF(SUM($H$11:H23)=0,0,IF(H23&gt;0,0,(1+G22)*(1+F23)-1))</f>
        <v>0</v>
      </c>
      <c r="H23" s="315"/>
      <c r="I23" s="281"/>
    </row>
    <row r="24" spans="1:9" ht="13.2" hidden="1" x14ac:dyDescent="0.25">
      <c r="A24" s="106" t="s">
        <v>45</v>
      </c>
      <c r="B24" s="107">
        <v>42415</v>
      </c>
      <c r="C24" s="108">
        <v>42421</v>
      </c>
      <c r="D24" s="283">
        <v>2153.9299999999998</v>
      </c>
      <c r="E24" s="109">
        <v>2.1539299999999999</v>
      </c>
      <c r="F24" s="687">
        <f t="shared" si="0"/>
        <v>0</v>
      </c>
      <c r="G24" s="687">
        <f>IF(SUM($H$11:H24)=0,0,IF(H24&gt;0,0,(1+G23)*(1+F24)-1))</f>
        <v>0</v>
      </c>
      <c r="H24" s="315"/>
      <c r="I24" s="281"/>
    </row>
    <row r="25" spans="1:9" ht="13.2" hidden="1" x14ac:dyDescent="0.25">
      <c r="A25" s="106" t="s">
        <v>45</v>
      </c>
      <c r="B25" s="107">
        <v>42443</v>
      </c>
      <c r="C25" s="108">
        <v>42449</v>
      </c>
      <c r="D25" s="283">
        <v>2153.9299999999998</v>
      </c>
      <c r="E25" s="109">
        <v>2.15388</v>
      </c>
      <c r="F25" s="687">
        <f t="shared" si="0"/>
        <v>0</v>
      </c>
      <c r="G25" s="687">
        <f>IF(SUM($H$11:H25)=0,0,IF(H25&gt;0,0,(1+G24)*(1+F25)-1))</f>
        <v>0</v>
      </c>
      <c r="H25" s="315"/>
      <c r="I25" s="281"/>
    </row>
    <row r="26" spans="1:9" ht="13.2" hidden="1" x14ac:dyDescent="0.25">
      <c r="A26" s="106" t="s">
        <v>45</v>
      </c>
      <c r="B26" s="107">
        <v>42471</v>
      </c>
      <c r="C26" s="108">
        <v>42477</v>
      </c>
      <c r="D26" s="283">
        <v>2412.4</v>
      </c>
      <c r="E26" s="109">
        <v>2.41255</v>
      </c>
      <c r="F26" s="687">
        <f t="shared" si="0"/>
        <v>0.11999925717177451</v>
      </c>
      <c r="G26" s="687">
        <f>IF(SUM($H$11:H26)=0,0,IF(H26&gt;0,0,(1+G25)*(1+F26)-1))</f>
        <v>0</v>
      </c>
      <c r="H26" s="315"/>
      <c r="I26" s="281"/>
    </row>
    <row r="27" spans="1:9" ht="13.2" hidden="1" x14ac:dyDescent="0.25">
      <c r="A27" s="106" t="s">
        <v>45</v>
      </c>
      <c r="B27" s="107">
        <v>42499</v>
      </c>
      <c r="C27" s="108">
        <v>42505</v>
      </c>
      <c r="D27" s="283">
        <v>2412.4</v>
      </c>
      <c r="E27" s="109">
        <v>2.41269</v>
      </c>
      <c r="F27" s="687">
        <f t="shared" si="0"/>
        <v>0</v>
      </c>
      <c r="G27" s="687">
        <f>IF(SUM($H$11:H27)=0,0,IF(H27&gt;0,0,(1+G26)*(1+F27)-1))</f>
        <v>0</v>
      </c>
      <c r="H27" s="315"/>
      <c r="I27" s="281"/>
    </row>
    <row r="28" spans="1:9" ht="13.2" hidden="1" x14ac:dyDescent="0.25">
      <c r="A28" s="106" t="s">
        <v>45</v>
      </c>
      <c r="B28" s="107">
        <v>42534</v>
      </c>
      <c r="C28" s="108">
        <v>42540</v>
      </c>
      <c r="D28" s="283">
        <v>2408.66</v>
      </c>
      <c r="E28" s="109">
        <v>2.41188</v>
      </c>
      <c r="F28" s="687">
        <f t="shared" si="0"/>
        <v>-1.5503233294645868E-3</v>
      </c>
      <c r="G28" s="687">
        <f>IF(SUM($H$11:H28)=0,0,IF(H28&gt;0,0,(1+G27)*(1+F28)-1))</f>
        <v>0</v>
      </c>
      <c r="H28" s="315"/>
      <c r="I28" s="281"/>
    </row>
    <row r="29" spans="1:9" ht="13.2" hidden="1" x14ac:dyDescent="0.25">
      <c r="A29" s="106" t="s">
        <v>45</v>
      </c>
      <c r="B29" s="107">
        <v>42562</v>
      </c>
      <c r="C29" s="108">
        <v>42568</v>
      </c>
      <c r="D29" s="283">
        <v>2412.4</v>
      </c>
      <c r="E29" s="109">
        <v>2.41249</v>
      </c>
      <c r="F29" s="687">
        <f t="shared" si="0"/>
        <v>1.5527305638820543E-3</v>
      </c>
      <c r="G29" s="687">
        <f>IF(SUM($H$11:H29)=0,0,IF(H29&gt;0,0,(1+G28)*(1+F29)-1))</f>
        <v>0</v>
      </c>
      <c r="H29" s="315"/>
      <c r="I29" s="281"/>
    </row>
    <row r="30" spans="1:9" ht="13.2" hidden="1" x14ac:dyDescent="0.25">
      <c r="A30" s="106" t="s">
        <v>45</v>
      </c>
      <c r="B30" s="107">
        <v>42597</v>
      </c>
      <c r="C30" s="108">
        <v>42603</v>
      </c>
      <c r="D30" s="283">
        <v>2412.4</v>
      </c>
      <c r="E30" s="109">
        <v>2.41256</v>
      </c>
      <c r="F30" s="687">
        <f t="shared" si="0"/>
        <v>0</v>
      </c>
      <c r="G30" s="687">
        <f>IF(SUM($H$11:H30)=0,0,IF(H30&gt;0,0,(1+G29)*(1+F30)-1))</f>
        <v>0</v>
      </c>
      <c r="H30" s="315"/>
      <c r="I30" s="281"/>
    </row>
    <row r="31" spans="1:9" ht="13.2" hidden="1" x14ac:dyDescent="0.25">
      <c r="A31" s="106" t="s">
        <v>45</v>
      </c>
      <c r="B31" s="107">
        <v>42625</v>
      </c>
      <c r="C31" s="108">
        <v>42631</v>
      </c>
      <c r="D31" s="283">
        <v>2412.4</v>
      </c>
      <c r="E31" s="109">
        <v>2.4124400000000001</v>
      </c>
      <c r="F31" s="687">
        <f t="shared" si="0"/>
        <v>0</v>
      </c>
      <c r="G31" s="687">
        <f>IF(SUM($H$11:H31)=0,0,IF(H31&gt;0,0,(1+G30)*(1+F31)-1))</f>
        <v>0</v>
      </c>
      <c r="H31" s="315"/>
      <c r="I31" s="281"/>
    </row>
    <row r="32" spans="1:9" ht="13.2" hidden="1" x14ac:dyDescent="0.25">
      <c r="A32" s="106" t="s">
        <v>45</v>
      </c>
      <c r="B32" s="107">
        <v>42653</v>
      </c>
      <c r="C32" s="108">
        <v>42659</v>
      </c>
      <c r="D32" s="283">
        <v>2412.4</v>
      </c>
      <c r="E32" s="109">
        <v>2.4124599999999998</v>
      </c>
      <c r="F32" s="687">
        <f t="shared" si="0"/>
        <v>0</v>
      </c>
      <c r="G32" s="687">
        <f>IF(SUM($H$11:H32)=0,0,IF(H32&gt;0,0,(1+G31)*(1+F32)-1))</f>
        <v>0</v>
      </c>
      <c r="H32" s="315"/>
      <c r="I32" s="281"/>
    </row>
    <row r="33" spans="1:9" ht="13.2" hidden="1" x14ac:dyDescent="0.25">
      <c r="A33" s="106" t="s">
        <v>45</v>
      </c>
      <c r="B33" s="107">
        <v>42688</v>
      </c>
      <c r="C33" s="108">
        <v>42694</v>
      </c>
      <c r="D33" s="283">
        <v>2195.2799999999997</v>
      </c>
      <c r="E33" s="109">
        <v>2.1952799999999999</v>
      </c>
      <c r="F33" s="687">
        <f t="shared" si="0"/>
        <v>-9.000165809981775E-2</v>
      </c>
      <c r="G33" s="687">
        <f>IF(SUM($H$11:H33)=0,0,IF(H33&gt;0,0,(1+G32)*(1+F33)-1))</f>
        <v>0</v>
      </c>
      <c r="H33" s="315"/>
      <c r="I33" s="281"/>
    </row>
    <row r="34" spans="1:9" ht="13.2" hidden="1" x14ac:dyDescent="0.25">
      <c r="A34" s="106" t="s">
        <v>45</v>
      </c>
      <c r="B34" s="107">
        <v>42716</v>
      </c>
      <c r="C34" s="108">
        <v>42722</v>
      </c>
      <c r="D34" s="283">
        <v>2195.2799999999997</v>
      </c>
      <c r="E34" s="109">
        <v>2.1952799999999999</v>
      </c>
      <c r="F34" s="687">
        <f t="shared" si="0"/>
        <v>0</v>
      </c>
      <c r="G34" s="687">
        <f>IF(SUM($H$11:H34)=0,0,IF(H34&gt;0,0,(1+G33)*(1+F34)-1))</f>
        <v>0</v>
      </c>
      <c r="H34" s="315"/>
      <c r="I34" s="281"/>
    </row>
    <row r="35" spans="1:9" ht="13.2" hidden="1" x14ac:dyDescent="0.25">
      <c r="A35" s="106" t="s">
        <v>45</v>
      </c>
      <c r="B35" s="107">
        <v>42744</v>
      </c>
      <c r="C35" s="108">
        <v>42750</v>
      </c>
      <c r="D35" s="283">
        <v>2195.2799999999997</v>
      </c>
      <c r="E35" s="109">
        <v>2.1952799999999999</v>
      </c>
      <c r="F35" s="687">
        <f t="shared" si="0"/>
        <v>0</v>
      </c>
      <c r="G35" s="687">
        <f>IF(SUM($H$11:H35)=0,0,IF(H35&gt;0,0,(1+G34)*(1+F35)-1))</f>
        <v>0</v>
      </c>
      <c r="H35" s="315"/>
      <c r="I35" s="281"/>
    </row>
    <row r="36" spans="1:9" ht="13.2" hidden="1" x14ac:dyDescent="0.25">
      <c r="A36" s="106" t="s">
        <v>45</v>
      </c>
      <c r="B36" s="107">
        <v>42779</v>
      </c>
      <c r="C36" s="108">
        <v>42785</v>
      </c>
      <c r="D36" s="283">
        <v>2195.2799999999997</v>
      </c>
      <c r="E36" s="109">
        <v>2.1952799999999999</v>
      </c>
      <c r="F36" s="687">
        <f t="shared" si="0"/>
        <v>0</v>
      </c>
      <c r="G36" s="687">
        <f>IF(SUM($H$11:H36)=0,0,IF(H36&gt;0,0,(1+G35)*(1+F36)-1))</f>
        <v>0</v>
      </c>
      <c r="H36" s="315"/>
      <c r="I36" s="281"/>
    </row>
    <row r="37" spans="1:9" ht="13.2" hidden="1" x14ac:dyDescent="0.25">
      <c r="A37" s="106" t="s">
        <v>45</v>
      </c>
      <c r="B37" s="107">
        <v>42807</v>
      </c>
      <c r="C37" s="108">
        <v>42813</v>
      </c>
      <c r="D37" s="283">
        <v>2195.2799999999997</v>
      </c>
      <c r="E37" s="109">
        <v>2.1952799999999999</v>
      </c>
      <c r="F37" s="687">
        <f t="shared" si="0"/>
        <v>0</v>
      </c>
      <c r="G37" s="687">
        <f>IF(SUM($H$11:H37)=0,0,IF(H37&gt;0,0,(1+G36)*(1+F37)-1))</f>
        <v>0</v>
      </c>
      <c r="H37" s="315"/>
      <c r="I37" s="281"/>
    </row>
    <row r="38" spans="1:9" ht="13.2" hidden="1" x14ac:dyDescent="0.25">
      <c r="A38" s="106" t="s">
        <v>45</v>
      </c>
      <c r="B38" s="107">
        <v>42835</v>
      </c>
      <c r="C38" s="108">
        <v>42841</v>
      </c>
      <c r="D38" s="283">
        <v>2110.98</v>
      </c>
      <c r="E38" s="109">
        <v>2.1109800000000001</v>
      </c>
      <c r="F38" s="687">
        <f t="shared" si="0"/>
        <v>-3.840056849240181E-2</v>
      </c>
      <c r="G38" s="687">
        <f>IF(SUM($H$11:H38)=0,0,IF(H38&gt;0,0,(1+G37)*(1+F38)-1))</f>
        <v>0</v>
      </c>
      <c r="H38" s="315"/>
      <c r="I38" s="281"/>
    </row>
    <row r="39" spans="1:9" ht="13.2" hidden="1" x14ac:dyDescent="0.25">
      <c r="A39" s="106" t="s">
        <v>45</v>
      </c>
      <c r="B39" s="107">
        <v>42870</v>
      </c>
      <c r="C39" s="108">
        <v>42876</v>
      </c>
      <c r="D39" s="283">
        <v>2110.98</v>
      </c>
      <c r="E39" s="109">
        <v>2.1109800000000001</v>
      </c>
      <c r="F39" s="687">
        <f t="shared" si="0"/>
        <v>0</v>
      </c>
      <c r="G39" s="687">
        <f>IF(SUM($H$11:H39)=0,0,IF(H39&gt;0,0,(1+G38)*(1+F39)-1))</f>
        <v>0</v>
      </c>
      <c r="H39" s="315"/>
      <c r="I39" s="281"/>
    </row>
    <row r="40" spans="1:9" ht="13.2" hidden="1" x14ac:dyDescent="0.25">
      <c r="A40" s="106" t="s">
        <v>45</v>
      </c>
      <c r="B40" s="107">
        <v>42898</v>
      </c>
      <c r="C40" s="108">
        <v>42904</v>
      </c>
      <c r="D40" s="283">
        <v>2110.98</v>
      </c>
      <c r="E40" s="109">
        <v>2.1109800000000001</v>
      </c>
      <c r="F40" s="687">
        <f t="shared" si="0"/>
        <v>0</v>
      </c>
      <c r="G40" s="687">
        <f>IF(SUM($H$11:H40)=0,0,IF(H40&gt;0,0,(1+G39)*(1+F40)-1))</f>
        <v>0</v>
      </c>
      <c r="H40" s="315"/>
      <c r="I40" s="281"/>
    </row>
    <row r="41" spans="1:9" ht="13.2" hidden="1" x14ac:dyDescent="0.25">
      <c r="A41" s="106" t="s">
        <v>45</v>
      </c>
      <c r="B41" s="107">
        <v>42926</v>
      </c>
      <c r="C41" s="108">
        <v>42932</v>
      </c>
      <c r="D41" s="283">
        <v>2110.98</v>
      </c>
      <c r="E41" s="109">
        <v>2.1109800000000001</v>
      </c>
      <c r="F41" s="687">
        <f t="shared" si="0"/>
        <v>0</v>
      </c>
      <c r="G41" s="687">
        <f>IF(SUM($H$11:H41)=0,0,IF(H41&gt;0,0,(1+G40)*(1+F41)-1))</f>
        <v>0</v>
      </c>
      <c r="H41" s="315"/>
      <c r="I41" s="281"/>
    </row>
    <row r="42" spans="1:9" ht="13.2" hidden="1" x14ac:dyDescent="0.25">
      <c r="A42" s="106" t="s">
        <v>45</v>
      </c>
      <c r="B42" s="107">
        <v>42961</v>
      </c>
      <c r="C42" s="108">
        <v>42967</v>
      </c>
      <c r="D42" s="283">
        <v>2110.98</v>
      </c>
      <c r="E42" s="109">
        <v>2.1110899999999999</v>
      </c>
      <c r="F42" s="687">
        <f t="shared" si="0"/>
        <v>0</v>
      </c>
      <c r="G42" s="687">
        <f>IF(SUM($H$11:H42)=0,0,IF(H42&gt;0,0,(1+G41)*(1+F42)-1))</f>
        <v>0</v>
      </c>
      <c r="H42" s="315"/>
      <c r="I42" s="281"/>
    </row>
    <row r="43" spans="1:9" ht="13.2" hidden="1" x14ac:dyDescent="0.25">
      <c r="A43" s="106" t="s">
        <v>45</v>
      </c>
      <c r="B43" s="107">
        <v>42989</v>
      </c>
      <c r="C43" s="108">
        <v>42995</v>
      </c>
      <c r="D43" s="283">
        <v>2110.98</v>
      </c>
      <c r="E43" s="109">
        <v>2.1109800000000001</v>
      </c>
      <c r="F43" s="687">
        <f t="shared" si="0"/>
        <v>0</v>
      </c>
      <c r="G43" s="687">
        <f>IF(SUM($H$11:H43)=0,0,IF(H43&gt;0,0,(1+G42)*(1+F43)-1))</f>
        <v>0</v>
      </c>
      <c r="H43" s="315"/>
      <c r="I43" s="281"/>
    </row>
    <row r="44" spans="1:9" ht="13.2" hidden="1" x14ac:dyDescent="0.25">
      <c r="A44" s="106" t="s">
        <v>45</v>
      </c>
      <c r="B44" s="107">
        <v>43017</v>
      </c>
      <c r="C44" s="108">
        <v>43023</v>
      </c>
      <c r="D44" s="283">
        <v>2117.81</v>
      </c>
      <c r="E44" s="109">
        <v>2.12127</v>
      </c>
      <c r="F44" s="687">
        <f t="shared" si="0"/>
        <v>3.2354640972438453E-3</v>
      </c>
      <c r="G44" s="687">
        <f>IF(SUM($H$11:H44)=0,0,IF(H44&gt;0,0,(1+G43)*(1+F44)-1))</f>
        <v>0</v>
      </c>
      <c r="H44" s="315"/>
      <c r="I44" s="281"/>
    </row>
    <row r="45" spans="1:9" ht="13.2" hidden="1" x14ac:dyDescent="0.25">
      <c r="A45" s="106" t="s">
        <v>45</v>
      </c>
      <c r="B45" s="107">
        <v>43052</v>
      </c>
      <c r="C45" s="108">
        <v>43058</v>
      </c>
      <c r="D45" s="283">
        <v>2356.2199999999998</v>
      </c>
      <c r="E45" s="109">
        <v>2.3559199999999998</v>
      </c>
      <c r="F45" s="687">
        <f t="shared" si="0"/>
        <v>0.1125738380685708</v>
      </c>
      <c r="G45" s="687">
        <f>IF(SUM($H$11:H45)=0,0,IF(H45&gt;0,0,(1+G44)*(1+F45)-1))</f>
        <v>0</v>
      </c>
      <c r="H45" s="315"/>
      <c r="I45" s="281"/>
    </row>
    <row r="46" spans="1:9" ht="13.2" hidden="1" x14ac:dyDescent="0.25">
      <c r="A46" s="106" t="s">
        <v>45</v>
      </c>
      <c r="B46" s="107">
        <v>43080</v>
      </c>
      <c r="C46" s="108">
        <v>43086</v>
      </c>
      <c r="D46" s="283">
        <v>2359.52</v>
      </c>
      <c r="E46" s="109">
        <v>2.3610000000000002</v>
      </c>
      <c r="F46" s="687">
        <f>(D46/D45-1)</f>
        <v>1.4005483358940918E-3</v>
      </c>
      <c r="G46" s="687">
        <f>IF(SUM($H$11:H46)=0,0,IF(H46&gt;0,0,(1+G45)*(1+F46)-1))</f>
        <v>0</v>
      </c>
      <c r="H46" s="315" t="s">
        <v>152</v>
      </c>
      <c r="I46" s="281"/>
    </row>
    <row r="47" spans="1:9" ht="13.2" hidden="1" outlineLevel="1" x14ac:dyDescent="0.25">
      <c r="A47" s="106" t="s">
        <v>45</v>
      </c>
      <c r="B47" s="107">
        <v>43115</v>
      </c>
      <c r="C47" s="108">
        <v>43121</v>
      </c>
      <c r="D47" s="283">
        <v>2553.4500000000003</v>
      </c>
      <c r="E47" s="109">
        <v>2.5507499999999999</v>
      </c>
      <c r="F47" s="687">
        <f>(D47/D46-1)</f>
        <v>8.219044551434207E-2</v>
      </c>
      <c r="G47" s="687">
        <f>IF(SUM($H$11:H47)=0,0,IF(H47&gt;0,0,(1+G46)*(1+F47)-1))</f>
        <v>0</v>
      </c>
      <c r="H47" s="315"/>
      <c r="I47" s="281"/>
    </row>
    <row r="48" spans="1:9" ht="13.2" hidden="1" outlineLevel="1" x14ac:dyDescent="0.25">
      <c r="A48" s="106" t="s">
        <v>45</v>
      </c>
      <c r="B48" s="107">
        <v>43143</v>
      </c>
      <c r="C48" s="108">
        <v>43149</v>
      </c>
      <c r="D48" s="283">
        <v>2531.5099999999998</v>
      </c>
      <c r="E48" s="109">
        <v>2.5456599999999998</v>
      </c>
      <c r="F48" s="687">
        <f t="shared" si="0"/>
        <v>-8.5922966966263115E-3</v>
      </c>
      <c r="G48" s="687">
        <f>IF(SUM($H$11:H48)=0,0,IF(H48&gt;0,0,(1+G47)*(1+F48)-1))</f>
        <v>0</v>
      </c>
      <c r="H48" s="315"/>
      <c r="I48" s="281"/>
    </row>
    <row r="49" spans="1:9" ht="13.2" hidden="1" outlineLevel="1" x14ac:dyDescent="0.25">
      <c r="A49" s="106" t="s">
        <v>45</v>
      </c>
      <c r="B49" s="107">
        <v>43171</v>
      </c>
      <c r="C49" s="108">
        <v>43177</v>
      </c>
      <c r="D49" s="283">
        <v>2549.9700000000003</v>
      </c>
      <c r="E49" s="109">
        <v>2.5462199999999999</v>
      </c>
      <c r="F49" s="687">
        <f t="shared" si="0"/>
        <v>7.2920904914459683E-3</v>
      </c>
      <c r="G49" s="687">
        <f>IF(SUM($H$11:H49)=0,0,IF(H49&gt;0,0,(1+G48)*(1+F49)-1))</f>
        <v>0</v>
      </c>
      <c r="H49" s="315"/>
      <c r="I49" s="281"/>
    </row>
    <row r="50" spans="1:9" ht="13.2" hidden="1" outlineLevel="1" x14ac:dyDescent="0.25">
      <c r="A50" s="106" t="s">
        <v>45</v>
      </c>
      <c r="B50" s="107">
        <v>43199</v>
      </c>
      <c r="C50" s="108">
        <v>43205</v>
      </c>
      <c r="D50" s="283">
        <v>2539.73</v>
      </c>
      <c r="E50" s="109">
        <v>2.54725</v>
      </c>
      <c r="F50" s="687">
        <f t="shared" si="0"/>
        <v>-4.0157335184336507E-3</v>
      </c>
      <c r="G50" s="687">
        <f>IF(SUM($H$11:H50)=0,0,IF(H50&gt;0,0,(1+G49)*(1+F50)-1))</f>
        <v>0</v>
      </c>
      <c r="H50" s="315"/>
      <c r="I50" s="281"/>
    </row>
    <row r="51" spans="1:9" ht="13.2" hidden="1" outlineLevel="1" x14ac:dyDescent="0.25">
      <c r="A51" s="106" t="s">
        <v>45</v>
      </c>
      <c r="B51" s="107">
        <v>43234</v>
      </c>
      <c r="C51" s="108">
        <v>43240</v>
      </c>
      <c r="D51" s="283">
        <v>2751.83</v>
      </c>
      <c r="E51" s="109">
        <v>2.7477999999999998</v>
      </c>
      <c r="F51" s="687">
        <f t="shared" si="0"/>
        <v>8.3512814354281817E-2</v>
      </c>
      <c r="G51" s="687">
        <f>IF(SUM($H$11:H51)=0,0,IF(H51&gt;0,0,(1+G50)*(1+F51)-1))</f>
        <v>0</v>
      </c>
      <c r="H51" s="315"/>
      <c r="I51" s="281"/>
    </row>
    <row r="52" spans="1:9" ht="13.2" hidden="1" outlineLevel="1" x14ac:dyDescent="0.25">
      <c r="A52" s="106" t="s">
        <v>45</v>
      </c>
      <c r="B52" s="107">
        <v>43262</v>
      </c>
      <c r="C52" s="108">
        <v>43268</v>
      </c>
      <c r="D52" s="283">
        <v>2970.2799999999997</v>
      </c>
      <c r="E52" s="109">
        <v>2.9630299999999998</v>
      </c>
      <c r="F52" s="687">
        <f t="shared" si="0"/>
        <v>7.9383537500499646E-2</v>
      </c>
      <c r="G52" s="687">
        <f>IF(SUM($H$11:H52)=0,0,IF(H52&gt;0,0,(1+G51)*(1+F52)-1))</f>
        <v>0</v>
      </c>
      <c r="H52" s="315"/>
      <c r="I52" s="281"/>
    </row>
    <row r="53" spans="1:9" ht="13.2" hidden="1" outlineLevel="1" x14ac:dyDescent="0.25">
      <c r="A53" s="106" t="s">
        <v>45</v>
      </c>
      <c r="B53" s="107">
        <v>43290</v>
      </c>
      <c r="C53" s="108">
        <v>43296</v>
      </c>
      <c r="D53" s="283">
        <v>3201.71</v>
      </c>
      <c r="E53" s="109">
        <v>3.2021099999999998</v>
      </c>
      <c r="F53" s="687">
        <f t="shared" si="0"/>
        <v>7.7915213380556736E-2</v>
      </c>
      <c r="G53" s="687">
        <f>IF(SUM($H$11:H53)=0,0,IF(H53&gt;0,0,(1+G52)*(1+F53)-1))</f>
        <v>0</v>
      </c>
      <c r="H53" s="315"/>
      <c r="I53" s="281"/>
    </row>
    <row r="54" spans="1:9" ht="13.2" hidden="1" outlineLevel="1" x14ac:dyDescent="0.25">
      <c r="A54" s="106" t="s">
        <v>45</v>
      </c>
      <c r="B54" s="107">
        <v>43325</v>
      </c>
      <c r="C54" s="108">
        <v>43331</v>
      </c>
      <c r="D54" s="283">
        <v>3455.9</v>
      </c>
      <c r="E54" s="109">
        <v>3.4653900000000002</v>
      </c>
      <c r="F54" s="687">
        <f t="shared" si="0"/>
        <v>7.939194992675791E-2</v>
      </c>
      <c r="G54" s="687">
        <f>IF(SUM($H$11:H54)=0,0,IF(H54&gt;0,0,(1+G53)*(1+F54)-1))</f>
        <v>0</v>
      </c>
      <c r="H54" s="315"/>
      <c r="I54" s="281"/>
    </row>
    <row r="55" spans="1:9" ht="13.2" hidden="1" outlineLevel="1" x14ac:dyDescent="0.25">
      <c r="A55" s="106" t="s">
        <v>45</v>
      </c>
      <c r="B55" s="107">
        <v>43353</v>
      </c>
      <c r="C55" s="108">
        <v>43359</v>
      </c>
      <c r="D55" s="283">
        <v>3466.72</v>
      </c>
      <c r="E55" s="109">
        <v>3.4510200000000002</v>
      </c>
      <c r="F55" s="687">
        <f t="shared" si="0"/>
        <v>3.1308776295608798E-3</v>
      </c>
      <c r="G55" s="687">
        <f>IF(SUM($H$11:H55)=0,0,IF(H55&gt;0,0,(1+G54)*(1+F55)-1))</f>
        <v>0</v>
      </c>
      <c r="H55" s="315"/>
      <c r="I55" s="281"/>
    </row>
    <row r="56" spans="1:9" ht="13.2" hidden="1" outlineLevel="1" x14ac:dyDescent="0.25">
      <c r="A56" s="106" t="s">
        <v>45</v>
      </c>
      <c r="B56" s="107">
        <v>43388</v>
      </c>
      <c r="C56" s="108">
        <v>43394</v>
      </c>
      <c r="D56" s="283">
        <v>3463.65</v>
      </c>
      <c r="E56" s="109">
        <v>3.4679700000000002</v>
      </c>
      <c r="F56" s="687">
        <f t="shared" si="0"/>
        <v>-8.855632990261153E-4</v>
      </c>
      <c r="G56" s="687">
        <f>IF(SUM($H$11:H56)=0,0,IF(H56&gt;0,0,(1+G55)*(1+F56)-1))</f>
        <v>0</v>
      </c>
      <c r="H56" s="315"/>
      <c r="I56" s="281"/>
    </row>
    <row r="57" spans="1:9" ht="13.2" hidden="1" outlineLevel="1" x14ac:dyDescent="0.25">
      <c r="A57" s="106" t="s">
        <v>45</v>
      </c>
      <c r="B57" s="107">
        <v>43416</v>
      </c>
      <c r="C57" s="108">
        <v>43422</v>
      </c>
      <c r="D57" s="283">
        <v>3983.85</v>
      </c>
      <c r="E57" s="109">
        <v>3.9902299999999999</v>
      </c>
      <c r="F57" s="687">
        <f t="shared" si="0"/>
        <v>0.15018838508509802</v>
      </c>
      <c r="G57" s="687">
        <f>IF(SUM($H$11:H57)=0,0,IF(H57&gt;0,0,(1+G56)*(1+F57)-1))</f>
        <v>0</v>
      </c>
      <c r="H57" s="315"/>
      <c r="I57" s="281"/>
    </row>
    <row r="58" spans="1:9" ht="13.2" hidden="1" outlineLevel="1" x14ac:dyDescent="0.25">
      <c r="A58" s="106" t="s">
        <v>45</v>
      </c>
      <c r="B58" s="107">
        <v>43444</v>
      </c>
      <c r="C58" s="108">
        <v>43450</v>
      </c>
      <c r="D58" s="283">
        <v>3982.43</v>
      </c>
      <c r="E58" s="109">
        <v>3.9871599999999998</v>
      </c>
      <c r="F58" s="687">
        <f t="shared" si="0"/>
        <v>-3.5643912295901803E-4</v>
      </c>
      <c r="G58" s="687">
        <f>IF(SUM($H$11:H58)=0,0,IF(H58&gt;0,0,(1+G57)*(1+F58)-1))</f>
        <v>0</v>
      </c>
      <c r="H58" s="315"/>
      <c r="I58" s="342"/>
    </row>
    <row r="59" spans="1:9" ht="13.2" hidden="1" outlineLevel="1" x14ac:dyDescent="0.25">
      <c r="A59" s="106" t="s">
        <v>45</v>
      </c>
      <c r="B59" s="107">
        <v>43479</v>
      </c>
      <c r="C59" s="108">
        <v>43485</v>
      </c>
      <c r="D59" s="283">
        <v>3977.2400000000002</v>
      </c>
      <c r="E59" s="109">
        <v>3.98333</v>
      </c>
      <c r="F59" s="687">
        <f t="shared" si="0"/>
        <v>-1.303224413235049E-3</v>
      </c>
      <c r="G59" s="687">
        <f>IF(SUM($H$11:H59)=0,0,IF(H59&gt;0,0,(1+G58)*(1+F59)-1))</f>
        <v>0</v>
      </c>
      <c r="H59" s="315"/>
      <c r="I59" s="342"/>
    </row>
    <row r="60" spans="1:9" ht="13.2" hidden="1" outlineLevel="1" x14ac:dyDescent="0.25">
      <c r="A60" s="106" t="s">
        <v>45</v>
      </c>
      <c r="B60" s="107">
        <v>43507</v>
      </c>
      <c r="C60" s="108">
        <v>43513</v>
      </c>
      <c r="D60" s="283">
        <v>4388.01</v>
      </c>
      <c r="E60" s="109">
        <v>4.39879</v>
      </c>
      <c r="F60" s="687">
        <f t="shared" si="0"/>
        <v>0.10328016413392205</v>
      </c>
      <c r="G60" s="687">
        <f>IF(SUM($H$11:H60)=0,0,IF(H60&gt;0,0,(1+G59)*(1+F60)-1))</f>
        <v>0</v>
      </c>
      <c r="H60" s="315"/>
      <c r="I60" s="342"/>
    </row>
    <row r="61" spans="1:9" ht="13.2" hidden="1" outlineLevel="1" x14ac:dyDescent="0.25">
      <c r="A61" s="106" t="s">
        <v>45</v>
      </c>
      <c r="B61" s="107">
        <v>43535</v>
      </c>
      <c r="C61" s="108">
        <v>43541</v>
      </c>
      <c r="D61" s="283">
        <v>4356.7700000000004</v>
      </c>
      <c r="E61" s="109">
        <v>4.3806799999999999</v>
      </c>
      <c r="F61" s="687">
        <f t="shared" si="0"/>
        <v>-7.1194003659973415E-3</v>
      </c>
      <c r="G61" s="687">
        <f>IF(SUM($H$11:H61)=0,0,IF(H61&gt;0,0,(1+G60)*(1+F61)-1))</f>
        <v>0</v>
      </c>
      <c r="H61" s="315"/>
      <c r="I61" s="342"/>
    </row>
    <row r="62" spans="1:9" ht="13.2" hidden="1" outlineLevel="1" x14ac:dyDescent="0.25">
      <c r="A62" s="106" t="s">
        <v>45</v>
      </c>
      <c r="B62" s="107">
        <v>43570</v>
      </c>
      <c r="C62" s="108">
        <v>43576</v>
      </c>
      <c r="D62" s="283">
        <v>4366.3500000000004</v>
      </c>
      <c r="E62" s="109">
        <v>4.3952400000000003</v>
      </c>
      <c r="F62" s="687">
        <f t="shared" si="0"/>
        <v>2.1988766907594659E-3</v>
      </c>
      <c r="G62" s="687">
        <f>IF(SUM($H$11:H62)=0,0,IF(H62&gt;0,0,(1+G61)*(1+F62)-1))</f>
        <v>0</v>
      </c>
      <c r="H62" s="315"/>
      <c r="I62" s="342"/>
    </row>
    <row r="63" spans="1:9" ht="13.2" hidden="1" outlineLevel="1" x14ac:dyDescent="0.25">
      <c r="A63" s="111" t="s">
        <v>45</v>
      </c>
      <c r="B63" s="112">
        <v>43598</v>
      </c>
      <c r="C63" s="113">
        <v>43604</v>
      </c>
      <c r="D63" s="284">
        <v>4330.2</v>
      </c>
      <c r="E63" s="109">
        <v>4.3921000000000001</v>
      </c>
      <c r="F63" s="687">
        <f t="shared" si="0"/>
        <v>-8.2792263561098922E-3</v>
      </c>
      <c r="G63" s="687">
        <f>IF(SUM($H$11:H63)=0,0,IF(H63&gt;0,0,(1+G62)*(1+F63)-1))</f>
        <v>0</v>
      </c>
      <c r="H63" s="320"/>
      <c r="I63" s="342"/>
    </row>
    <row r="64" spans="1:9" ht="14.4" hidden="1" customHeight="1" outlineLevel="1" x14ac:dyDescent="0.25">
      <c r="A64" s="106" t="s">
        <v>45</v>
      </c>
      <c r="B64" s="107">
        <v>43626</v>
      </c>
      <c r="C64" s="108">
        <v>43632</v>
      </c>
      <c r="D64" s="283">
        <v>4367.7299999999996</v>
      </c>
      <c r="E64" s="109">
        <v>4.3621100000000004</v>
      </c>
      <c r="F64" s="687">
        <f t="shared" si="0"/>
        <v>8.6670361646112859E-3</v>
      </c>
      <c r="G64" s="687">
        <f>IF(SUM($H$11:H64)=0,0,IF(H64&gt;0,0,(1+G63)*(1+F64)-1))</f>
        <v>0</v>
      </c>
      <c r="H64" s="315"/>
      <c r="I64" s="342"/>
    </row>
    <row r="65" spans="1:9" ht="13.2" hidden="1" outlineLevel="1" x14ac:dyDescent="0.25">
      <c r="A65" s="111" t="s">
        <v>45</v>
      </c>
      <c r="B65" s="112">
        <v>43661</v>
      </c>
      <c r="C65" s="113">
        <v>43667</v>
      </c>
      <c r="D65" s="284">
        <v>4389.6400000000003</v>
      </c>
      <c r="E65" s="109">
        <v>4.3606100000000003</v>
      </c>
      <c r="F65" s="687">
        <f t="shared" si="0"/>
        <v>5.0163357167225531E-3</v>
      </c>
      <c r="G65" s="687">
        <f>IF(SUM($H$11:H65)=0,0,IF(H65&gt;0,0,(1+G64)*(1+F65)-1))</f>
        <v>0</v>
      </c>
      <c r="H65" s="320"/>
      <c r="I65" s="342"/>
    </row>
    <row r="66" spans="1:9" ht="14.4" hidden="1" customHeight="1" outlineLevel="1" x14ac:dyDescent="0.25">
      <c r="A66" s="106" t="s">
        <v>45</v>
      </c>
      <c r="B66" s="107">
        <v>43689</v>
      </c>
      <c r="C66" s="108">
        <v>43695</v>
      </c>
      <c r="D66" s="283">
        <v>3906.6</v>
      </c>
      <c r="E66" s="109">
        <v>3.9295200000000001</v>
      </c>
      <c r="F66" s="687">
        <f t="shared" si="0"/>
        <v>-0.11004091451690812</v>
      </c>
      <c r="G66" s="687">
        <f>IF(SUM($H$11:H66)=0,0,IF(H66&gt;0,0,(1+G65)*(1+F66)-1))</f>
        <v>0</v>
      </c>
      <c r="H66" s="315"/>
      <c r="I66" s="342"/>
    </row>
    <row r="67" spans="1:9" ht="14.4" hidden="1" customHeight="1" outlineLevel="1" x14ac:dyDescent="0.25">
      <c r="A67" s="106" t="s">
        <v>45</v>
      </c>
      <c r="B67" s="107">
        <v>43717</v>
      </c>
      <c r="C67" s="108">
        <v>43723</v>
      </c>
      <c r="D67" s="283">
        <v>3917.87</v>
      </c>
      <c r="E67" s="109">
        <v>3.9252699999999998</v>
      </c>
      <c r="F67" s="687">
        <f t="shared" si="0"/>
        <v>2.8848615164080993E-3</v>
      </c>
      <c r="G67" s="687">
        <f>IF(SUM($H$11:H67)=0,0,IF(H67&gt;0,0,(1+G66)*(1+F67)-1))</f>
        <v>0</v>
      </c>
      <c r="H67" s="315"/>
      <c r="I67" s="342"/>
    </row>
    <row r="68" spans="1:9" ht="14.4" hidden="1" customHeight="1" outlineLevel="1" x14ac:dyDescent="0.25">
      <c r="A68" s="106" t="s">
        <v>45</v>
      </c>
      <c r="B68" s="107">
        <v>43752</v>
      </c>
      <c r="C68" s="108">
        <v>43758</v>
      </c>
      <c r="D68" s="283">
        <v>3914.12</v>
      </c>
      <c r="E68" s="109">
        <v>3.9245999999999999</v>
      </c>
      <c r="F68" s="687">
        <f t="shared" si="0"/>
        <v>-9.5715273860541572E-4</v>
      </c>
      <c r="G68" s="687">
        <f>IF(SUM($H$11:H68)=0,0,IF(H68&gt;0,0,(1+G67)*(1+F68)-1))</f>
        <v>0</v>
      </c>
      <c r="H68" s="315"/>
      <c r="I68" s="342"/>
    </row>
    <row r="69" spans="1:9" ht="14.4" hidden="1" customHeight="1" outlineLevel="1" x14ac:dyDescent="0.25">
      <c r="A69" s="106" t="s">
        <v>45</v>
      </c>
      <c r="B69" s="107">
        <v>43780</v>
      </c>
      <c r="C69" s="108">
        <v>43786</v>
      </c>
      <c r="D69" s="283">
        <v>3987.34</v>
      </c>
      <c r="E69" s="109">
        <v>4.0288000000000004</v>
      </c>
      <c r="F69" s="687">
        <f t="shared" si="0"/>
        <v>1.8706631375634997E-2</v>
      </c>
      <c r="G69" s="687">
        <f>IF(SUM($H$11:H69)=0,0,IF(H69&gt;0,0,(1+G68)*(1+F69)-1))</f>
        <v>0</v>
      </c>
      <c r="H69" s="315"/>
      <c r="I69" s="342"/>
    </row>
    <row r="70" spans="1:9" ht="14.25" hidden="1" customHeight="1" outlineLevel="1" x14ac:dyDescent="0.25">
      <c r="A70" s="106" t="s">
        <v>45</v>
      </c>
      <c r="B70" s="107">
        <v>43808</v>
      </c>
      <c r="C70" s="108">
        <v>43814</v>
      </c>
      <c r="D70" s="283">
        <v>4005.76</v>
      </c>
      <c r="E70" s="109">
        <v>4.0107600000000003</v>
      </c>
      <c r="F70" s="687">
        <f t="shared" si="0"/>
        <v>4.619621100784066E-3</v>
      </c>
      <c r="G70" s="687">
        <f>IF(SUM($H$11:H70)=0,0,IF(H70&gt;0,0,(1+G69)*(1+F70)-1))</f>
        <v>0</v>
      </c>
      <c r="H70" s="315"/>
      <c r="I70" s="342"/>
    </row>
    <row r="71" spans="1:9" ht="14.25" hidden="1" customHeight="1" outlineLevel="1" x14ac:dyDescent="0.25">
      <c r="A71" s="106" t="s">
        <v>45</v>
      </c>
      <c r="B71" s="107" t="s">
        <v>154</v>
      </c>
      <c r="C71" s="108">
        <v>43849</v>
      </c>
      <c r="D71" s="283">
        <v>4014.82</v>
      </c>
      <c r="E71" s="109">
        <v>4.0227199999999996</v>
      </c>
      <c r="F71" s="687">
        <f t="shared" si="0"/>
        <v>2.2617430899505298E-3</v>
      </c>
      <c r="G71" s="687">
        <f>IF(SUM($H$11:H71)=0,0,IF(H71&gt;0,0,(1+G70)*(1+F71)-1))</f>
        <v>0</v>
      </c>
      <c r="H71" s="315"/>
      <c r="I71" s="342"/>
    </row>
    <row r="72" spans="1:9" ht="14.25" hidden="1" customHeight="1" outlineLevel="1" x14ac:dyDescent="0.25">
      <c r="A72" s="106" t="s">
        <v>45</v>
      </c>
      <c r="B72" s="107">
        <v>43871</v>
      </c>
      <c r="C72" s="108">
        <v>43877</v>
      </c>
      <c r="D72" s="283">
        <v>3598.36</v>
      </c>
      <c r="E72" s="109">
        <v>3.6248800000000001</v>
      </c>
      <c r="F72" s="687">
        <f t="shared" si="0"/>
        <v>-0.10373067783860801</v>
      </c>
      <c r="G72" s="687">
        <f>IF(SUM($H$11:H72)=0,0,IF(H72&gt;0,0,(1+G71)*(1+F72)-1))</f>
        <v>0</v>
      </c>
      <c r="H72" s="315"/>
      <c r="I72" s="342"/>
    </row>
    <row r="73" spans="1:9" ht="14.25" hidden="1" customHeight="1" outlineLevel="1" x14ac:dyDescent="0.25">
      <c r="A73" s="106" t="s">
        <v>45</v>
      </c>
      <c r="B73" s="107">
        <v>43899</v>
      </c>
      <c r="C73" s="108">
        <v>43905</v>
      </c>
      <c r="D73" s="283">
        <v>3608.36</v>
      </c>
      <c r="E73" s="109">
        <v>3.6159400000000002</v>
      </c>
      <c r="F73" s="687">
        <f t="shared" si="0"/>
        <v>2.7790437866139772E-3</v>
      </c>
      <c r="G73" s="687">
        <f>IF(SUM($H$11:H73)=0,0,IF(H73&gt;0,0,(1+G72)*(1+F73)-1))</f>
        <v>0</v>
      </c>
      <c r="H73" s="315"/>
      <c r="I73" s="342"/>
    </row>
    <row r="74" spans="1:9" ht="13.95" hidden="1" customHeight="1" outlineLevel="1" x14ac:dyDescent="0.25">
      <c r="A74" s="106" t="s">
        <v>45</v>
      </c>
      <c r="B74" s="107">
        <v>43934</v>
      </c>
      <c r="C74" s="108">
        <v>43940</v>
      </c>
      <c r="D74" s="283">
        <v>3604.94</v>
      </c>
      <c r="E74" s="109">
        <v>3.6196199999999998</v>
      </c>
      <c r="F74" s="687">
        <f t="shared" si="0"/>
        <v>-9.4779900009978046E-4</v>
      </c>
      <c r="G74" s="687">
        <f>IF(SUM($H$11:H74)=0,0,IF(H74&gt;0,0,(1+G73)*(1+F74)-1))</f>
        <v>0</v>
      </c>
      <c r="H74" s="315"/>
      <c r="I74" s="342"/>
    </row>
    <row r="75" spans="1:9" ht="13.95" hidden="1" customHeight="1" outlineLevel="1" x14ac:dyDescent="0.25">
      <c r="A75" s="106" t="s">
        <v>45</v>
      </c>
      <c r="B75" s="107">
        <v>43962</v>
      </c>
      <c r="C75" s="108">
        <v>43968</v>
      </c>
      <c r="D75" s="283">
        <v>3610.13</v>
      </c>
      <c r="E75" s="109">
        <v>3.60799</v>
      </c>
      <c r="F75" s="687">
        <f t="shared" si="0"/>
        <v>1.439691090559192E-3</v>
      </c>
      <c r="G75" s="687">
        <f>IF(SUM($H$11:H75)=0,0,IF(H75&gt;0,0,(1+G74)*(1+F75)-1))</f>
        <v>0</v>
      </c>
      <c r="H75" s="315"/>
      <c r="I75" s="342"/>
    </row>
    <row r="76" spans="1:9" ht="13.95" hidden="1" customHeight="1" outlineLevel="1" x14ac:dyDescent="0.25">
      <c r="A76" s="106" t="s">
        <v>45</v>
      </c>
      <c r="B76" s="107">
        <v>43997</v>
      </c>
      <c r="C76" s="108">
        <v>44003</v>
      </c>
      <c r="D76" s="283">
        <v>3591.71</v>
      </c>
      <c r="E76" s="109">
        <v>3.5928200000000001</v>
      </c>
      <c r="F76" s="687">
        <f t="shared" si="0"/>
        <v>-5.1023093351209026E-3</v>
      </c>
      <c r="G76" s="687">
        <f>IF(SUM($H$11:H76)=0,0,IF(H76&gt;0,0,(1+G75)*(1+F76)-1))</f>
        <v>0</v>
      </c>
      <c r="H76" s="315"/>
      <c r="I76" s="342"/>
    </row>
    <row r="77" spans="1:9" ht="13.2" hidden="1" outlineLevel="1" x14ac:dyDescent="0.25">
      <c r="A77" s="106" t="s">
        <v>45</v>
      </c>
      <c r="B77" s="107">
        <v>44025</v>
      </c>
      <c r="C77" s="108">
        <v>44031</v>
      </c>
      <c r="D77" s="283">
        <v>3602.58</v>
      </c>
      <c r="E77" s="109">
        <v>3.6106699999999998</v>
      </c>
      <c r="F77" s="687">
        <f t="shared" si="0"/>
        <v>3.0264136024344968E-3</v>
      </c>
      <c r="G77" s="687">
        <f>IF(SUM($H$11:H77)=0,0,IF(H77&gt;0,0,(1+G76)*(1+F77)-1))</f>
        <v>0</v>
      </c>
      <c r="H77" s="315"/>
      <c r="I77" s="342"/>
    </row>
    <row r="78" spans="1:9" ht="13.2" hidden="1" outlineLevel="1" x14ac:dyDescent="0.25">
      <c r="A78" s="106" t="s">
        <v>45</v>
      </c>
      <c r="B78" s="107">
        <v>44053</v>
      </c>
      <c r="C78" s="108">
        <v>44059</v>
      </c>
      <c r="D78" s="283">
        <v>3612.82</v>
      </c>
      <c r="E78" s="109">
        <v>3.60372</v>
      </c>
      <c r="F78" s="687">
        <f t="shared" ref="F78:F79" si="1">(D78/D77-1)</f>
        <v>2.8424073858179799E-3</v>
      </c>
      <c r="G78" s="687">
        <f>IF(SUM($H$11:H78)=0,0,IF(H78&gt;0,0,(1+G77)*(1+F78)-1))</f>
        <v>0</v>
      </c>
      <c r="H78" s="315"/>
      <c r="I78" s="342"/>
    </row>
    <row r="79" spans="1:9" ht="13.2" hidden="1" outlineLevel="1" x14ac:dyDescent="0.25">
      <c r="A79" s="106" t="s">
        <v>45</v>
      </c>
      <c r="B79" s="107">
        <v>44088</v>
      </c>
      <c r="C79" s="108">
        <v>44094</v>
      </c>
      <c r="D79" s="283">
        <v>3626.8</v>
      </c>
      <c r="E79" s="109">
        <v>3.6245699999999998</v>
      </c>
      <c r="F79" s="687">
        <f t="shared" si="1"/>
        <v>3.8695534236414808E-3</v>
      </c>
      <c r="G79" s="687">
        <f>IF(SUM($H$11:H79)=0,0,IF(H79&gt;0,0,(1+G78)*(1+F79)-1))</f>
        <v>0</v>
      </c>
      <c r="H79" s="315"/>
      <c r="I79" s="342"/>
    </row>
    <row r="80" spans="1:9" ht="13.2" hidden="1" outlineLevel="1" x14ac:dyDescent="0.25">
      <c r="A80" s="106" t="s">
        <v>45</v>
      </c>
      <c r="B80" s="107">
        <v>44116</v>
      </c>
      <c r="C80" s="108">
        <v>44122</v>
      </c>
      <c r="D80" s="283">
        <v>3599.62</v>
      </c>
      <c r="E80" s="109">
        <v>3.5954999999999999</v>
      </c>
      <c r="F80" s="687">
        <f t="shared" ref="F80:F82" si="2">(D80/D79-1)</f>
        <v>-7.4942097716996781E-3</v>
      </c>
      <c r="G80" s="687">
        <f>IF(SUM($H$11:H80)=0,0,IF(H80&gt;0,0,(1+G79)*(1+F80)-1))</f>
        <v>0</v>
      </c>
      <c r="H80" s="315"/>
      <c r="I80" s="342"/>
    </row>
    <row r="81" spans="1:9" ht="13.2" hidden="1" outlineLevel="1" x14ac:dyDescent="0.25">
      <c r="A81" s="106" t="s">
        <v>45</v>
      </c>
      <c r="B81" s="107">
        <v>44144</v>
      </c>
      <c r="C81" s="108">
        <v>44150</v>
      </c>
      <c r="D81" s="283">
        <v>3914.07</v>
      </c>
      <c r="E81" s="109">
        <v>3.8996900000000001</v>
      </c>
      <c r="F81" s="687">
        <f t="shared" si="2"/>
        <v>8.7356443180113486E-2</v>
      </c>
      <c r="G81" s="687">
        <f>IF(SUM($H$11:H81)=0,0,IF(H81&gt;0,0,(1+G80)*(1+F81)-1))</f>
        <v>0</v>
      </c>
      <c r="H81" s="315"/>
      <c r="I81" s="351"/>
    </row>
    <row r="82" spans="1:9" ht="13.8" hidden="1" outlineLevel="1" thickBot="1" x14ac:dyDescent="0.3">
      <c r="A82" s="549" t="s">
        <v>45</v>
      </c>
      <c r="B82" s="587">
        <v>44179</v>
      </c>
      <c r="C82" s="588">
        <v>44185</v>
      </c>
      <c r="D82" s="552">
        <v>3914.97</v>
      </c>
      <c r="E82" s="553">
        <v>3.9072200000000001</v>
      </c>
      <c r="F82" s="688">
        <f t="shared" si="2"/>
        <v>2.2993967915740932E-4</v>
      </c>
      <c r="G82" s="688">
        <f>IF(SUM($H$11:H82)=0,0,IF(H82&gt;0,0,(1+G81)*(1+F82)-1))</f>
        <v>0</v>
      </c>
      <c r="H82" s="547"/>
      <c r="I82" s="351"/>
    </row>
    <row r="83" spans="1:9" ht="13.2" hidden="1" outlineLevel="1" x14ac:dyDescent="0.25">
      <c r="A83" s="111" t="s">
        <v>45</v>
      </c>
      <c r="B83" s="112">
        <v>44207</v>
      </c>
      <c r="C83" s="113">
        <v>44213</v>
      </c>
      <c r="D83" s="284">
        <v>3898.09</v>
      </c>
      <c r="E83" s="114">
        <v>3.8847323706896599</v>
      </c>
      <c r="F83" s="687">
        <f t="shared" ref="F83:F86" si="3">(D83/D82-1)</f>
        <v>-4.3116550062962666E-3</v>
      </c>
      <c r="G83" s="687">
        <f>IF(SUM($H$11:H83)=0,0,IF(H83&gt;0,0,(1+G82)*(1+F83)-1))</f>
        <v>0</v>
      </c>
      <c r="H83" s="320"/>
      <c r="I83" s="351"/>
    </row>
    <row r="84" spans="1:9" ht="13.2" hidden="1" outlineLevel="1" x14ac:dyDescent="0.25">
      <c r="A84" s="106" t="s">
        <v>45</v>
      </c>
      <c r="B84" s="107">
        <v>44242</v>
      </c>
      <c r="C84" s="108">
        <v>44248</v>
      </c>
      <c r="D84" s="283">
        <v>4060.37</v>
      </c>
      <c r="E84" s="109">
        <v>4.0600199999999997</v>
      </c>
      <c r="F84" s="687">
        <f t="shared" si="3"/>
        <v>4.163064475166034E-2</v>
      </c>
      <c r="G84" s="687">
        <f>IF(SUM($H$11:H84)=0,0,IF(H84&gt;0,0,(1+G83)*(1+F84)-1))</f>
        <v>0</v>
      </c>
      <c r="H84" s="315"/>
      <c r="I84" s="351"/>
    </row>
    <row r="85" spans="1:9" ht="13.2" hidden="1" outlineLevel="1" x14ac:dyDescent="0.25">
      <c r="A85" s="106" t="s">
        <v>45</v>
      </c>
      <c r="B85" s="107">
        <v>44270</v>
      </c>
      <c r="C85" s="108">
        <v>44276</v>
      </c>
      <c r="D85" s="283">
        <v>4108.3999999999996</v>
      </c>
      <c r="E85" s="109">
        <v>4.0686499999999999</v>
      </c>
      <c r="F85" s="687">
        <f t="shared" si="3"/>
        <v>1.1828971251388376E-2</v>
      </c>
      <c r="G85" s="687">
        <f>IF(SUM($H$11:H85)=0,0,IF(H85&gt;0,0,(1+G84)*(1+F85)-1))</f>
        <v>0</v>
      </c>
      <c r="H85" s="315"/>
      <c r="I85" s="351"/>
    </row>
    <row r="86" spans="1:9" ht="13.2" hidden="1" outlineLevel="1" x14ac:dyDescent="0.25">
      <c r="A86" s="106" t="s">
        <v>45</v>
      </c>
      <c r="B86" s="107">
        <v>44298</v>
      </c>
      <c r="C86" s="108">
        <v>44304</v>
      </c>
      <c r="D86" s="283">
        <v>4103.74</v>
      </c>
      <c r="E86" s="109">
        <v>4.0659299999999998</v>
      </c>
      <c r="F86" s="687">
        <f t="shared" si="3"/>
        <v>-1.1342615129977807E-3</v>
      </c>
      <c r="G86" s="687">
        <f>IF(SUM($H$11:H86)=0,0,IF(H86&gt;0,0,(1+G85)*(1+F86)-1))</f>
        <v>0</v>
      </c>
      <c r="H86" s="315"/>
      <c r="I86" s="351"/>
    </row>
    <row r="87" spans="1:9" ht="13.2" hidden="1" outlineLevel="1" x14ac:dyDescent="0.25">
      <c r="A87" s="106" t="s">
        <v>45</v>
      </c>
      <c r="B87" s="107">
        <v>44326</v>
      </c>
      <c r="C87" s="108">
        <v>44332</v>
      </c>
      <c r="D87" s="283">
        <v>4810.78</v>
      </c>
      <c r="E87" s="109">
        <v>4.7965200000000001</v>
      </c>
      <c r="F87" s="687">
        <f t="shared" ref="F87:F88" si="4">(D87/D86-1)</f>
        <v>0.1722916169153017</v>
      </c>
      <c r="G87" s="687">
        <f>IF(SUM($H$11:H87)=0,0,IF(H87&gt;0,0,(1+G86)*(1+F87)-1))</f>
        <v>0</v>
      </c>
      <c r="H87" s="315"/>
      <c r="I87" s="351"/>
    </row>
    <row r="88" spans="1:9" ht="13.2" hidden="1" outlineLevel="1" x14ac:dyDescent="0.25">
      <c r="A88" s="106" t="s">
        <v>45</v>
      </c>
      <c r="B88" s="107">
        <v>44361</v>
      </c>
      <c r="C88" s="108">
        <v>44367</v>
      </c>
      <c r="D88" s="283">
        <v>4775.95</v>
      </c>
      <c r="E88" s="109">
        <v>4.7658199999999997</v>
      </c>
      <c r="F88" s="687">
        <f t="shared" si="4"/>
        <v>-7.2399901887011398E-3</v>
      </c>
      <c r="G88" s="687">
        <f>IF(SUM($H$11:H88)=0,0,IF(H88&gt;0,0,(1+G87)*(1+F88)-1))</f>
        <v>0</v>
      </c>
      <c r="H88" s="315"/>
      <c r="I88" s="351"/>
    </row>
    <row r="89" spans="1:9" ht="13.2" hidden="1" outlineLevel="1" x14ac:dyDescent="0.25">
      <c r="A89" s="106" t="s">
        <v>45</v>
      </c>
      <c r="B89" s="107">
        <v>44389</v>
      </c>
      <c r="C89" s="108">
        <v>44395</v>
      </c>
      <c r="D89" s="283">
        <v>4795.8100000000004</v>
      </c>
      <c r="E89" s="109">
        <v>4.7827500000000001</v>
      </c>
      <c r="F89" s="687">
        <f t="shared" ref="F89:F90" si="5">(D89/D88-1)</f>
        <v>4.1583349909444234E-3</v>
      </c>
      <c r="G89" s="687">
        <f>IF(SUM($H$11:H89)=0,0,IF(H89&gt;0,0,(1+G88)*(1+F89)-1))</f>
        <v>0</v>
      </c>
      <c r="H89" s="315"/>
      <c r="I89" s="351"/>
    </row>
    <row r="90" spans="1:9" ht="13.2" hidden="1" outlineLevel="1" x14ac:dyDescent="0.25">
      <c r="A90" s="106" t="s">
        <v>45</v>
      </c>
      <c r="B90" s="107">
        <v>44417</v>
      </c>
      <c r="C90" s="108">
        <v>44423</v>
      </c>
      <c r="D90" s="283">
        <v>4859.03</v>
      </c>
      <c r="E90" s="109">
        <v>4.8896800000000002</v>
      </c>
      <c r="F90" s="687">
        <f t="shared" si="5"/>
        <v>1.3182340417989824E-2</v>
      </c>
      <c r="G90" s="687">
        <f>IF(SUM($H$11:H90)=0,0,IF(H90&gt;0,0,(1+G89)*(1+F90)-1))</f>
        <v>0</v>
      </c>
      <c r="H90" s="315"/>
    </row>
    <row r="91" spans="1:9" ht="13.2" hidden="1" outlineLevel="1" x14ac:dyDescent="0.25">
      <c r="A91" s="106" t="s">
        <v>45</v>
      </c>
      <c r="B91" s="107">
        <v>44452</v>
      </c>
      <c r="C91" s="108">
        <v>44458</v>
      </c>
      <c r="D91" s="283">
        <v>4889.29</v>
      </c>
      <c r="E91" s="109">
        <v>4.8847800000000001</v>
      </c>
      <c r="F91" s="687">
        <f t="shared" ref="F91:F104" si="6">(D91/D90-1)</f>
        <v>6.227580401849897E-3</v>
      </c>
      <c r="G91" s="687">
        <f>IF(SUM($H$11:H91)=0,0,IF(H91&gt;0,0,(1+G90)*(1+F91)-1))</f>
        <v>0</v>
      </c>
      <c r="H91" s="315"/>
      <c r="I91" s="351"/>
    </row>
    <row r="92" spans="1:9" ht="13.2" hidden="1" outlineLevel="1" x14ac:dyDescent="0.25">
      <c r="A92" s="106" t="s">
        <v>45</v>
      </c>
      <c r="B92" s="107">
        <v>44480</v>
      </c>
      <c r="C92" s="108">
        <v>44486</v>
      </c>
      <c r="D92" s="283">
        <v>4859.03</v>
      </c>
      <c r="E92" s="109">
        <v>4.8644100000000003</v>
      </c>
      <c r="F92" s="687">
        <f t="shared" si="6"/>
        <v>-6.1890376721365215E-3</v>
      </c>
      <c r="G92" s="687">
        <f>IF(SUM($H$11:H92)=0,0,IF(H92&gt;0,0,(1+G91)*(1+F92)-1))</f>
        <v>0</v>
      </c>
      <c r="H92" s="315"/>
      <c r="I92" s="351"/>
    </row>
    <row r="93" spans="1:9" ht="13.2" hidden="1" outlineLevel="1" x14ac:dyDescent="0.25">
      <c r="A93" s="106" t="s">
        <v>45</v>
      </c>
      <c r="B93" s="107">
        <v>44515</v>
      </c>
      <c r="C93" s="108">
        <v>44521</v>
      </c>
      <c r="D93" s="283">
        <v>5183.34</v>
      </c>
      <c r="E93" s="109">
        <v>5.2067899999999998</v>
      </c>
      <c r="F93" s="687">
        <f t="shared" si="6"/>
        <v>6.674377396311626E-2</v>
      </c>
      <c r="G93" s="687">
        <f>IF(SUM($H$11:H93)=0,0,IF(H93&gt;0,0,(1+G92)*(1+F93)-1))</f>
        <v>0</v>
      </c>
      <c r="H93" s="315"/>
      <c r="I93" s="351"/>
    </row>
    <row r="94" spans="1:9" ht="13.8" hidden="1" outlineLevel="1" thickBot="1" x14ac:dyDescent="0.3">
      <c r="A94" s="549" t="s">
        <v>45</v>
      </c>
      <c r="B94" s="587">
        <v>44543</v>
      </c>
      <c r="C94" s="588">
        <v>44549</v>
      </c>
      <c r="D94" s="552">
        <v>5179.6899999999996</v>
      </c>
      <c r="E94" s="553">
        <v>5.2017199999999999</v>
      </c>
      <c r="F94" s="688">
        <f t="shared" si="6"/>
        <v>-7.041791586120949E-4</v>
      </c>
      <c r="G94" s="688">
        <f>IF(SUM($H$11:H94)=0,0,IF(H94&gt;0,0,(1+G93)*(1+F94)-1))</f>
        <v>0</v>
      </c>
      <c r="H94" s="547"/>
      <c r="I94" s="351"/>
    </row>
    <row r="95" spans="1:9" ht="13.2" hidden="1" outlineLevel="1" x14ac:dyDescent="0.25">
      <c r="A95" s="111" t="s">
        <v>45</v>
      </c>
      <c r="B95" s="112">
        <v>44571</v>
      </c>
      <c r="C95" s="113">
        <v>44577</v>
      </c>
      <c r="D95" s="284">
        <v>5183</v>
      </c>
      <c r="E95" s="114">
        <v>5.1880699999999997</v>
      </c>
      <c r="F95" s="687">
        <f t="shared" si="6"/>
        <v>6.3903438236656562E-4</v>
      </c>
      <c r="G95" s="687">
        <f>IF(SUM($H$11:H95)=0,0,IF(H95&gt;0,0,(1+G94)*(1+F95)-1))</f>
        <v>0</v>
      </c>
      <c r="H95" s="320"/>
      <c r="I95" s="351"/>
    </row>
    <row r="96" spans="1:9" ht="13.2" hidden="1" outlineLevel="1" x14ac:dyDescent="0.25">
      <c r="A96" s="106" t="s">
        <v>45</v>
      </c>
      <c r="B96" s="537">
        <v>44606</v>
      </c>
      <c r="C96" s="536">
        <v>44612</v>
      </c>
      <c r="D96" s="283">
        <v>5534.96</v>
      </c>
      <c r="E96" s="109">
        <v>5.58162</v>
      </c>
      <c r="F96" s="687">
        <f t="shared" si="6"/>
        <v>6.7906617788925372E-2</v>
      </c>
      <c r="G96" s="687">
        <f>IF(SUM($H$11:H96)=0,0,IF(H96&gt;0,0,(1+G95)*(1+F96)-1))</f>
        <v>0</v>
      </c>
      <c r="H96" s="315"/>
      <c r="I96" s="351"/>
    </row>
    <row r="97" spans="1:9" ht="13.2" hidden="1" outlineLevel="1" x14ac:dyDescent="0.25">
      <c r="A97" s="106" t="s">
        <v>45</v>
      </c>
      <c r="B97" s="537">
        <v>44634</v>
      </c>
      <c r="C97" s="536">
        <v>44640</v>
      </c>
      <c r="D97" s="283">
        <v>5520.2</v>
      </c>
      <c r="E97" s="109">
        <v>5.5186900000000003</v>
      </c>
      <c r="F97" s="687">
        <f t="shared" si="6"/>
        <v>-2.666685938109814E-3</v>
      </c>
      <c r="G97" s="687">
        <f>IF(SUM($H$11:H97)=0,0,IF(H97&gt;0,0,(1+G96)*(1+F97)-1))</f>
        <v>0</v>
      </c>
      <c r="H97" s="315"/>
      <c r="I97" s="351"/>
    </row>
    <row r="98" spans="1:9" ht="13.2" hidden="1" outlineLevel="1" x14ac:dyDescent="0.25">
      <c r="A98" s="106" t="s">
        <v>45</v>
      </c>
      <c r="B98" s="537">
        <v>44662</v>
      </c>
      <c r="C98" s="536">
        <v>44668</v>
      </c>
      <c r="D98" s="283">
        <v>5737.37</v>
      </c>
      <c r="E98" s="109">
        <v>5.7304899999999996</v>
      </c>
      <c r="F98" s="687">
        <f t="shared" si="6"/>
        <v>3.9340965907032288E-2</v>
      </c>
      <c r="G98" s="687">
        <f>IF(SUM($H$11:H98)=0,0,IF(H98&gt;0,0,(1+G97)*(1+F98)-1))</f>
        <v>0</v>
      </c>
      <c r="H98" s="315"/>
      <c r="I98" s="351"/>
    </row>
    <row r="99" spans="1:9" ht="13.2" hidden="1" outlineLevel="1" x14ac:dyDescent="0.25">
      <c r="A99" s="106" t="s">
        <v>45</v>
      </c>
      <c r="B99" s="537">
        <v>44690</v>
      </c>
      <c r="C99" s="536">
        <v>44696</v>
      </c>
      <c r="D99" s="283">
        <v>5446.72</v>
      </c>
      <c r="E99" s="109">
        <v>5.4656500000000001</v>
      </c>
      <c r="F99" s="687">
        <f t="shared" si="6"/>
        <v>-5.0659099901174121E-2</v>
      </c>
      <c r="G99" s="687">
        <f>IF(SUM($H$11:H99)=0,0,IF(H99&gt;0,0,(1+G98)*(1+F99)-1))</f>
        <v>0</v>
      </c>
      <c r="H99" s="315"/>
      <c r="I99" s="351"/>
    </row>
    <row r="100" spans="1:9" ht="13.2" hidden="1" outlineLevel="1" x14ac:dyDescent="0.25">
      <c r="A100" s="106" t="s">
        <v>45</v>
      </c>
      <c r="B100" s="537">
        <v>44725</v>
      </c>
      <c r="C100" s="536">
        <v>44731</v>
      </c>
      <c r="D100" s="283">
        <v>5459.75</v>
      </c>
      <c r="E100" s="109">
        <v>5.45662</v>
      </c>
      <c r="F100" s="687">
        <f t="shared" si="6"/>
        <v>2.3922654368133678E-3</v>
      </c>
      <c r="G100" s="687">
        <f>IF(SUM($H$11:H100)=0,0,IF(H100&gt;0,0,(1+G99)*(1+F100)-1))</f>
        <v>0</v>
      </c>
      <c r="H100" s="315"/>
      <c r="I100" s="351"/>
    </row>
    <row r="101" spans="1:9" ht="13.2" hidden="1" outlineLevel="1" x14ac:dyDescent="0.25">
      <c r="A101" s="106" t="s">
        <v>45</v>
      </c>
      <c r="B101" s="539">
        <v>44753</v>
      </c>
      <c r="C101" s="538">
        <v>44759</v>
      </c>
      <c r="D101" s="283">
        <v>5548.89</v>
      </c>
      <c r="E101" s="109">
        <v>5.45662</v>
      </c>
      <c r="F101" s="687">
        <f t="shared" si="6"/>
        <v>1.6326754888044359E-2</v>
      </c>
      <c r="G101" s="687">
        <f>IF(SUM($H$11:H101)=0,0,IF(H101&gt;0,0,(1+G100)*(1+F101)-1))</f>
        <v>0</v>
      </c>
      <c r="H101" s="315"/>
      <c r="I101" s="351"/>
    </row>
    <row r="102" spans="1:9" ht="13.2" hidden="1" outlineLevel="1" x14ac:dyDescent="0.25">
      <c r="A102" s="106" t="s">
        <v>45</v>
      </c>
      <c r="B102" s="539">
        <v>44788</v>
      </c>
      <c r="C102" s="538">
        <v>44794</v>
      </c>
      <c r="D102" s="283">
        <v>5290.08</v>
      </c>
      <c r="E102" s="109">
        <v>5.2852300000000003</v>
      </c>
      <c r="F102" s="687">
        <f t="shared" si="6"/>
        <v>-4.664176078458937E-2</v>
      </c>
      <c r="G102" s="687">
        <f>IF(SUM($H$11:H102)=0,0,IF(H102&gt;0,0,(1+G101)*(1+F102)-1))</f>
        <v>0</v>
      </c>
      <c r="H102" s="315"/>
      <c r="I102" s="351"/>
    </row>
    <row r="103" spans="1:9" ht="13.2" hidden="1" outlineLevel="1" x14ac:dyDescent="0.25">
      <c r="A103" s="106" t="s">
        <v>45</v>
      </c>
      <c r="B103" s="539">
        <v>44816</v>
      </c>
      <c r="C103" s="538">
        <v>44822</v>
      </c>
      <c r="D103" s="283">
        <v>4939.8999999999996</v>
      </c>
      <c r="E103" s="109" t="s">
        <v>211</v>
      </c>
      <c r="F103" s="687">
        <f t="shared" si="6"/>
        <v>-6.6195596285878566E-2</v>
      </c>
      <c r="G103" s="687">
        <f>IF(SUM($H$11:H103)=0,0,IF(H103&gt;0,0,(1+G102)*(1+F103)-1))</f>
        <v>0</v>
      </c>
      <c r="H103" s="315"/>
      <c r="I103" s="351"/>
    </row>
    <row r="104" spans="1:9" ht="13.2" hidden="1" outlineLevel="1" x14ac:dyDescent="0.25">
      <c r="A104" s="106" t="s">
        <v>45</v>
      </c>
      <c r="B104" s="539">
        <v>44844</v>
      </c>
      <c r="C104" s="538">
        <v>44850</v>
      </c>
      <c r="D104" s="283">
        <v>4416.32</v>
      </c>
      <c r="E104" s="109">
        <v>4.4083899999999998</v>
      </c>
      <c r="F104" s="687">
        <f t="shared" si="6"/>
        <v>-0.10598999979756674</v>
      </c>
      <c r="G104" s="687">
        <f>IF(SUM($H$11:H104)=0,0,IF(H104&gt;0,0,(1+G103)*(1+F104)-1))</f>
        <v>0</v>
      </c>
      <c r="H104" s="315"/>
      <c r="I104" s="351"/>
    </row>
    <row r="105" spans="1:9" ht="13.2" hidden="1" outlineLevel="1" x14ac:dyDescent="0.25">
      <c r="A105" s="106" t="s">
        <v>45</v>
      </c>
      <c r="B105" s="539">
        <v>44879</v>
      </c>
      <c r="C105" s="538">
        <v>44885</v>
      </c>
      <c r="D105" s="283">
        <v>4539.32</v>
      </c>
      <c r="E105" s="109">
        <v>4.4563899999999999</v>
      </c>
      <c r="F105" s="687">
        <f t="shared" ref="F105:F124" si="7">(D105/D104-1)</f>
        <v>2.7851242663575082E-2</v>
      </c>
      <c r="G105" s="687">
        <f>IF(SUM($H$11:H105)=0,0,IF(H105&gt;0,0,(1+G104)*(1+F105)-1))</f>
        <v>0</v>
      </c>
      <c r="H105" s="315"/>
      <c r="I105" s="351"/>
    </row>
    <row r="106" spans="1:9" ht="13.8" hidden="1" outlineLevel="1" thickBot="1" x14ac:dyDescent="0.3">
      <c r="A106" s="549" t="s">
        <v>45</v>
      </c>
      <c r="B106" s="584">
        <v>44907</v>
      </c>
      <c r="C106" s="585">
        <v>44913</v>
      </c>
      <c r="D106" s="552">
        <v>4426.45</v>
      </c>
      <c r="E106" s="553">
        <v>4.4309700000000003</v>
      </c>
      <c r="F106" s="688">
        <f t="shared" si="7"/>
        <v>-2.486495774697528E-2</v>
      </c>
      <c r="G106" s="688">
        <f>IF(SUM($H$11:H106)=0,0,IF(H106&gt;0,0,(1+G105)*(1+F106)-1))</f>
        <v>0</v>
      </c>
      <c r="H106" s="547"/>
      <c r="I106" s="351"/>
    </row>
    <row r="107" spans="1:9" ht="13.2" hidden="1" outlineLevel="1" x14ac:dyDescent="0.25">
      <c r="A107" s="111" t="s">
        <v>45</v>
      </c>
      <c r="B107" s="581">
        <v>44942</v>
      </c>
      <c r="C107" s="582">
        <v>44948</v>
      </c>
      <c r="D107" s="284">
        <v>4170.05</v>
      </c>
      <c r="E107" s="114">
        <v>4.1707799999999997</v>
      </c>
      <c r="F107" s="687">
        <f t="shared" si="7"/>
        <v>-5.7924521908075288E-2</v>
      </c>
      <c r="G107" s="687">
        <f>IF(SUM($H$11:H107)=0,0,IF(H107&gt;0,0,(1+G106)*(1+F107)-1))</f>
        <v>0</v>
      </c>
      <c r="H107" s="320"/>
      <c r="I107" s="351"/>
    </row>
    <row r="108" spans="1:9" ht="13.2" hidden="1" outlineLevel="1" x14ac:dyDescent="0.25">
      <c r="A108" s="106" t="s">
        <v>45</v>
      </c>
      <c r="B108" s="539">
        <v>44949</v>
      </c>
      <c r="C108" s="538">
        <v>44955</v>
      </c>
      <c r="D108" s="283">
        <v>4161.5700000000006</v>
      </c>
      <c r="E108" s="109">
        <v>4.1598499999999996</v>
      </c>
      <c r="F108" s="687">
        <f t="shared" si="7"/>
        <v>-2.0335487584081102E-3</v>
      </c>
      <c r="G108" s="687">
        <f>IF(SUM($H$11:H108)=0,0,IF(H108&gt;0,0,(1+G107)*(1+F108)-1))</f>
        <v>0</v>
      </c>
      <c r="H108" s="315"/>
      <c r="I108" s="351"/>
    </row>
    <row r="109" spans="1:9" ht="13.2" hidden="1" outlineLevel="1" x14ac:dyDescent="0.25">
      <c r="A109" s="106" t="s">
        <v>45</v>
      </c>
      <c r="B109" s="539">
        <v>44956</v>
      </c>
      <c r="C109" s="538">
        <v>44962</v>
      </c>
      <c r="D109" s="283">
        <v>4066.56</v>
      </c>
      <c r="E109" s="109">
        <v>4.0773200000000003</v>
      </c>
      <c r="F109" s="687">
        <f t="shared" si="7"/>
        <v>-2.2830326054830374E-2</v>
      </c>
      <c r="G109" s="687">
        <f>IF(SUM($H$11:H109)=0,0,IF(H109&gt;0,0,(1+G108)*(1+F109)-1))</f>
        <v>0</v>
      </c>
      <c r="H109" s="315"/>
      <c r="I109" s="351"/>
    </row>
    <row r="110" spans="1:9" ht="13.2" hidden="1" outlineLevel="1" x14ac:dyDescent="0.25">
      <c r="A110" s="106" t="s">
        <v>45</v>
      </c>
      <c r="B110" s="539">
        <v>44963</v>
      </c>
      <c r="C110" s="538">
        <v>44969</v>
      </c>
      <c r="D110" s="283">
        <v>4036.3499999999995</v>
      </c>
      <c r="E110" s="109">
        <v>4.0344300000000004</v>
      </c>
      <c r="F110" s="687">
        <f t="shared" si="7"/>
        <v>-7.4288833805478127E-3</v>
      </c>
      <c r="G110" s="687">
        <f>IF(SUM($H$11:H110)=0,0,IF(H110&gt;0,0,(1+G109)*(1+F110)-1))</f>
        <v>0</v>
      </c>
      <c r="H110" s="315"/>
      <c r="I110" s="351"/>
    </row>
    <row r="111" spans="1:9" ht="13.2" hidden="1" outlineLevel="1" x14ac:dyDescent="0.25">
      <c r="A111" s="106" t="s">
        <v>45</v>
      </c>
      <c r="B111" s="539">
        <v>44970</v>
      </c>
      <c r="C111" s="538">
        <v>44976</v>
      </c>
      <c r="D111" s="283">
        <v>4033.9799999999996</v>
      </c>
      <c r="E111" s="109">
        <v>4.0339799999999997</v>
      </c>
      <c r="F111" s="687">
        <f t="shared" si="7"/>
        <v>-5.8716414582482557E-4</v>
      </c>
      <c r="G111" s="687">
        <f>IF(SUM($H$11:H111)=0,0,IF(H111&gt;0,0,(1+G110)*(1+F111)-1))</f>
        <v>0</v>
      </c>
      <c r="H111" s="315"/>
      <c r="I111" s="351"/>
    </row>
    <row r="112" spans="1:9" ht="13.2" hidden="1" outlineLevel="1" x14ac:dyDescent="0.25">
      <c r="A112" s="106" t="s">
        <v>45</v>
      </c>
      <c r="B112" s="539">
        <v>44977</v>
      </c>
      <c r="C112" s="538">
        <v>44983</v>
      </c>
      <c r="D112" s="283">
        <v>4031.44</v>
      </c>
      <c r="E112" s="109">
        <v>4.0314399999999999</v>
      </c>
      <c r="F112" s="687">
        <f t="shared" si="7"/>
        <v>-6.2965111378820993E-4</v>
      </c>
      <c r="G112" s="687">
        <f>IF(SUM($H$11:H112)=0,0,IF(H112&gt;0,0,(1+G111)*(1+F112)-1))</f>
        <v>0</v>
      </c>
      <c r="H112" s="315"/>
      <c r="I112" s="351"/>
    </row>
    <row r="113" spans="1:9" ht="13.2" hidden="1" outlineLevel="1" x14ac:dyDescent="0.25">
      <c r="A113" s="106" t="s">
        <v>45</v>
      </c>
      <c r="B113" s="539">
        <v>44984</v>
      </c>
      <c r="C113" s="538">
        <v>44990</v>
      </c>
      <c r="D113" s="283">
        <v>3954.08</v>
      </c>
      <c r="E113" s="109">
        <v>3.9540799999999998</v>
      </c>
      <c r="F113" s="687">
        <f t="shared" si="7"/>
        <v>-1.9189173099438461E-2</v>
      </c>
      <c r="G113" s="687">
        <f>IF(SUM($H$11:H113)=0,0,IF(H113&gt;0,0,(1+G112)*(1+F113)-1))</f>
        <v>0</v>
      </c>
      <c r="H113" s="315"/>
      <c r="I113" s="351"/>
    </row>
    <row r="114" spans="1:9" ht="13.2" hidden="1" outlineLevel="1" x14ac:dyDescent="0.25">
      <c r="A114" s="106" t="s">
        <v>45</v>
      </c>
      <c r="B114" s="539">
        <v>44991</v>
      </c>
      <c r="C114" s="538">
        <v>44997</v>
      </c>
      <c r="D114" s="283">
        <v>3897.16</v>
      </c>
      <c r="E114" s="109">
        <v>3.89716</v>
      </c>
      <c r="F114" s="687">
        <f t="shared" si="7"/>
        <v>-1.4395257556751528E-2</v>
      </c>
      <c r="G114" s="687">
        <f>IF(SUM($H$11:H114)=0,0,IF(H114&gt;0,0,(1+G113)*(1+F114)-1))</f>
        <v>0</v>
      </c>
      <c r="H114" s="315"/>
      <c r="I114" s="351"/>
    </row>
    <row r="115" spans="1:9" ht="13.2" hidden="1" outlineLevel="1" x14ac:dyDescent="0.25">
      <c r="A115" s="106" t="s">
        <v>45</v>
      </c>
      <c r="B115" s="539">
        <v>44998</v>
      </c>
      <c r="C115" s="538">
        <v>45004</v>
      </c>
      <c r="D115" s="283">
        <v>3914.2999999999997</v>
      </c>
      <c r="E115" s="109">
        <v>3.9142999999999999</v>
      </c>
      <c r="F115" s="687">
        <f t="shared" si="7"/>
        <v>4.3980744952734074E-3</v>
      </c>
      <c r="G115" s="687">
        <f>IF(SUM($H$11:H115)=0,0,IF(H115&gt;0,0,(1+G114)*(1+F115)-1))</f>
        <v>0</v>
      </c>
      <c r="H115" s="315"/>
      <c r="I115" s="351"/>
    </row>
    <row r="116" spans="1:9" ht="13.2" hidden="1" outlineLevel="1" x14ac:dyDescent="0.25">
      <c r="A116" s="106" t="s">
        <v>45</v>
      </c>
      <c r="B116" s="539">
        <v>45005</v>
      </c>
      <c r="C116" s="538">
        <v>45011</v>
      </c>
      <c r="D116" s="283">
        <v>3899.13</v>
      </c>
      <c r="E116" s="109">
        <v>3.89913</v>
      </c>
      <c r="F116" s="687">
        <f t="shared" si="7"/>
        <v>-3.8755333009732329E-3</v>
      </c>
      <c r="G116" s="687">
        <f>IF(SUM($H$11:H116)=0,0,IF(H116&gt;0,0,(1+G115)*(1+F116)-1))</f>
        <v>0</v>
      </c>
      <c r="H116" s="315"/>
      <c r="I116" s="351"/>
    </row>
    <row r="117" spans="1:9" ht="13.2" hidden="1" outlineLevel="1" x14ac:dyDescent="0.25">
      <c r="A117" s="106" t="s">
        <v>45</v>
      </c>
      <c r="B117" s="539">
        <v>45012</v>
      </c>
      <c r="C117" s="538">
        <v>45018</v>
      </c>
      <c r="D117" s="283">
        <v>3925.1</v>
      </c>
      <c r="E117" s="109">
        <v>3.9251</v>
      </c>
      <c r="F117" s="687">
        <f t="shared" si="7"/>
        <v>6.6604601539317354E-3</v>
      </c>
      <c r="G117" s="687">
        <f>IF(SUM($H$11:H117)=0,0,IF(H117&gt;0,0,(1+G116)*(1+F117)-1))</f>
        <v>0</v>
      </c>
      <c r="H117" s="315"/>
      <c r="I117" s="351"/>
    </row>
    <row r="118" spans="1:9" ht="13.2" hidden="1" outlineLevel="1" x14ac:dyDescent="0.25">
      <c r="A118" s="106" t="s">
        <v>45</v>
      </c>
      <c r="B118" s="539">
        <v>45019</v>
      </c>
      <c r="C118" s="538">
        <v>45025</v>
      </c>
      <c r="D118" s="283">
        <v>3904.12</v>
      </c>
      <c r="E118" s="109">
        <v>3.9041199999999998</v>
      </c>
      <c r="F118" s="687">
        <f t="shared" si="7"/>
        <v>-5.3450867493821663E-3</v>
      </c>
      <c r="G118" s="687">
        <f>IF(SUM($H$11:H118)=0,0,IF(H118&gt;0,0,(1+G117)*(1+F118)-1))</f>
        <v>0</v>
      </c>
      <c r="H118" s="315"/>
      <c r="I118" s="351"/>
    </row>
    <row r="119" spans="1:9" ht="13.2" hidden="1" outlineLevel="1" x14ac:dyDescent="0.25">
      <c r="A119" s="106" t="s">
        <v>45</v>
      </c>
      <c r="B119" s="539">
        <v>45026</v>
      </c>
      <c r="C119" s="538">
        <v>45032</v>
      </c>
      <c r="D119" s="283">
        <v>3910.67</v>
      </c>
      <c r="E119" s="109">
        <v>3.9106700000000001</v>
      </c>
      <c r="F119" s="687">
        <f t="shared" si="7"/>
        <v>1.6777148243394269E-3</v>
      </c>
      <c r="G119" s="687">
        <f>IF(SUM($H$11:H119)=0,0,IF(H119&gt;0,0,(1+G118)*(1+F119)-1))</f>
        <v>0</v>
      </c>
      <c r="H119" s="315"/>
      <c r="I119" s="351"/>
    </row>
    <row r="120" spans="1:9" ht="13.2" hidden="1" outlineLevel="1" x14ac:dyDescent="0.25">
      <c r="A120" s="106" t="s">
        <v>45</v>
      </c>
      <c r="B120" s="539">
        <v>45033</v>
      </c>
      <c r="C120" s="538">
        <v>45039</v>
      </c>
      <c r="D120" s="283">
        <v>3916.52</v>
      </c>
      <c r="E120" s="109">
        <v>3.9165199999999998</v>
      </c>
      <c r="F120" s="687">
        <f t="shared" si="7"/>
        <v>1.4959073509142051E-3</v>
      </c>
      <c r="G120" s="687">
        <f>IF(SUM($H$11:H120)=0,0,IF(H120&gt;0,0,(1+G119)*(1+F120)-1))</f>
        <v>0</v>
      </c>
      <c r="H120" s="315"/>
      <c r="I120" s="351"/>
    </row>
    <row r="121" spans="1:9" ht="13.2" hidden="1" outlineLevel="1" x14ac:dyDescent="0.25">
      <c r="A121" s="106" t="s">
        <v>45</v>
      </c>
      <c r="B121" s="539">
        <v>45040</v>
      </c>
      <c r="C121" s="538">
        <v>45046</v>
      </c>
      <c r="D121" s="283">
        <v>3921.03</v>
      </c>
      <c r="E121" s="109">
        <v>3.92103</v>
      </c>
      <c r="F121" s="687">
        <f t="shared" si="7"/>
        <v>1.1515324829185491E-3</v>
      </c>
      <c r="G121" s="687">
        <f>IF(SUM($H$11:H121)=0,0,IF(H121&gt;0,0,(1+G120)*(1+F121)-1))</f>
        <v>0</v>
      </c>
      <c r="H121" s="315"/>
      <c r="I121" s="351"/>
    </row>
    <row r="122" spans="1:9" ht="13.2" hidden="1" outlineLevel="1" x14ac:dyDescent="0.25">
      <c r="A122" s="106" t="s">
        <v>45</v>
      </c>
      <c r="B122" s="539">
        <v>45047</v>
      </c>
      <c r="C122" s="538">
        <v>45053</v>
      </c>
      <c r="D122" s="283">
        <v>3913.94</v>
      </c>
      <c r="E122" s="109">
        <v>3.9139400000000002</v>
      </c>
      <c r="F122" s="687">
        <f t="shared" si="7"/>
        <v>-1.8081983560442882E-3</v>
      </c>
      <c r="G122" s="687">
        <f>IF(SUM($H$11:H122)=0,0,IF(H122&gt;0,0,(1+G121)*(1+F122)-1))</f>
        <v>0</v>
      </c>
      <c r="H122" s="315"/>
      <c r="I122" s="351"/>
    </row>
    <row r="123" spans="1:9" ht="13.2" hidden="1" outlineLevel="1" x14ac:dyDescent="0.25">
      <c r="A123" s="106" t="s">
        <v>45</v>
      </c>
      <c r="B123" s="539">
        <v>45054</v>
      </c>
      <c r="C123" s="538">
        <v>45060</v>
      </c>
      <c r="D123" s="283">
        <v>3917.4500000000003</v>
      </c>
      <c r="E123" s="109">
        <v>3.9174500000000001</v>
      </c>
      <c r="F123" s="687">
        <f t="shared" si="7"/>
        <v>8.9679453440782986E-4</v>
      </c>
      <c r="G123" s="687">
        <f>IF(SUM($H$11:H123)=0,0,IF(H123&gt;0,0,(1+G122)*(1+F123)-1))</f>
        <v>0</v>
      </c>
      <c r="H123" s="315"/>
      <c r="I123" s="351"/>
    </row>
    <row r="124" spans="1:9" ht="13.2" hidden="1" outlineLevel="1" x14ac:dyDescent="0.25">
      <c r="A124" s="106" t="s">
        <v>45</v>
      </c>
      <c r="B124" s="539">
        <v>45061</v>
      </c>
      <c r="C124" s="538">
        <v>45067</v>
      </c>
      <c r="D124" s="283">
        <v>3912.67</v>
      </c>
      <c r="E124" s="109">
        <v>3.9126699999999999</v>
      </c>
      <c r="F124" s="687">
        <f t="shared" si="7"/>
        <v>-1.2201814956158685E-3</v>
      </c>
      <c r="G124" s="687">
        <f>IF(SUM($H$11:H124)=0,0,IF(H124&gt;0,0,(1+G123)*(1+F124)-1))</f>
        <v>0</v>
      </c>
      <c r="H124" s="315"/>
      <c r="I124" s="351"/>
    </row>
    <row r="125" spans="1:9" ht="13.2" hidden="1" outlineLevel="1" x14ac:dyDescent="0.25">
      <c r="A125" s="106" t="s">
        <v>45</v>
      </c>
      <c r="B125" s="539">
        <v>45068</v>
      </c>
      <c r="C125" s="538">
        <v>45074</v>
      </c>
      <c r="D125" s="283">
        <v>3916.54</v>
      </c>
      <c r="E125" s="109">
        <v>3.9165399999999999</v>
      </c>
      <c r="F125" s="687">
        <f t="shared" ref="F125:F128" si="8">(D125/D124-1)</f>
        <v>9.8909440356576006E-4</v>
      </c>
      <c r="G125" s="687">
        <f>IF(SUM($H$11:H125)=0,0,IF(H125&gt;0,0,(1+G124)*(1+F125)-1))</f>
        <v>0</v>
      </c>
      <c r="H125" s="315"/>
      <c r="I125" s="351"/>
    </row>
    <row r="126" spans="1:9" ht="13.2" hidden="1" outlineLevel="1" x14ac:dyDescent="0.25">
      <c r="A126" s="106" t="s">
        <v>45</v>
      </c>
      <c r="B126" s="539">
        <v>45075</v>
      </c>
      <c r="C126" s="538">
        <v>45081</v>
      </c>
      <c r="D126" s="283">
        <v>3909.7200000000003</v>
      </c>
      <c r="E126" s="109">
        <v>3.9097200000000001</v>
      </c>
      <c r="F126" s="687">
        <f t="shared" si="8"/>
        <v>-1.7413329111919396E-3</v>
      </c>
      <c r="G126" s="687">
        <f>IF(SUM($H$11:H126)=0,0,IF(H126&gt;0,0,(1+G125)*(1+F126)-1))</f>
        <v>0</v>
      </c>
      <c r="H126" s="315"/>
      <c r="I126" s="351"/>
    </row>
    <row r="127" spans="1:9" ht="13.2" hidden="1" outlineLevel="1" x14ac:dyDescent="0.25">
      <c r="A127" s="106" t="s">
        <v>45</v>
      </c>
      <c r="B127" s="539">
        <v>45082</v>
      </c>
      <c r="C127" s="538">
        <v>45088</v>
      </c>
      <c r="D127" s="283">
        <v>3919.1600000000003</v>
      </c>
      <c r="E127" s="109">
        <v>3.9191600000000002</v>
      </c>
      <c r="F127" s="687">
        <f t="shared" si="8"/>
        <v>2.4144951556632765E-3</v>
      </c>
      <c r="G127" s="687">
        <f>IF(SUM($H$11:H127)=0,0,IF(H127&gt;0,0,(1+G126)*(1+F127)-1))</f>
        <v>0</v>
      </c>
      <c r="H127" s="315"/>
      <c r="I127" s="351"/>
    </row>
    <row r="128" spans="1:9" ht="13.2" hidden="1" outlineLevel="1" x14ac:dyDescent="0.25">
      <c r="A128" s="106" t="s">
        <v>45</v>
      </c>
      <c r="B128" s="539">
        <v>45089</v>
      </c>
      <c r="C128" s="538">
        <v>45095</v>
      </c>
      <c r="D128" s="283">
        <v>3916.3199999999997</v>
      </c>
      <c r="E128" s="109">
        <v>3.9163199999999998</v>
      </c>
      <c r="F128" s="687">
        <f t="shared" si="8"/>
        <v>-7.24645077006425E-4</v>
      </c>
      <c r="G128" s="687">
        <f>IF(SUM($H$11:H128)=0,0,IF(H128&gt;0,0,(1+G127)*(1+F128)-1))</f>
        <v>0</v>
      </c>
      <c r="H128" s="315"/>
      <c r="I128" s="351"/>
    </row>
    <row r="129" spans="1:9" ht="13.2" hidden="1" outlineLevel="1" x14ac:dyDescent="0.25">
      <c r="A129" s="106" t="s">
        <v>45</v>
      </c>
      <c r="B129" s="539">
        <v>45096</v>
      </c>
      <c r="C129" s="538">
        <v>45102</v>
      </c>
      <c r="D129" s="283">
        <f>E129*1000</f>
        <v>3908.21</v>
      </c>
      <c r="E129" s="109">
        <v>3.90821</v>
      </c>
      <c r="F129" s="687">
        <f t="shared" ref="F129:F148" si="9">(D129/D128-1)</f>
        <v>-2.0708215876127367E-3</v>
      </c>
      <c r="G129" s="687">
        <f>IF(SUM($H$11:H129)=0,0,IF(H129&gt;0,0,(1+G128)*(1+F129)-1))</f>
        <v>0</v>
      </c>
      <c r="H129" s="315"/>
      <c r="I129" s="351"/>
    </row>
    <row r="130" spans="1:9" ht="13.2" hidden="1" outlineLevel="1" x14ac:dyDescent="0.25">
      <c r="A130" s="106" t="s">
        <v>45</v>
      </c>
      <c r="B130" s="539">
        <v>45103</v>
      </c>
      <c r="C130" s="538">
        <v>45109</v>
      </c>
      <c r="D130" s="283">
        <f t="shared" ref="D130:D193" si="10">E130*1000</f>
        <v>3908.44</v>
      </c>
      <c r="E130" s="109">
        <v>3.9084400000000001</v>
      </c>
      <c r="F130" s="687">
        <f t="shared" si="9"/>
        <v>5.8850471187588127E-5</v>
      </c>
      <c r="G130" s="687">
        <f>IF(SUM($H$11:H130)=0,0,IF(H130&gt;0,0,(1+G129)*(1+F130)-1))</f>
        <v>0</v>
      </c>
      <c r="H130" s="315"/>
      <c r="I130" s="351"/>
    </row>
    <row r="131" spans="1:9" ht="13.2" hidden="1" outlineLevel="1" x14ac:dyDescent="0.25">
      <c r="A131" s="106" t="s">
        <v>45</v>
      </c>
      <c r="B131" s="539">
        <v>45110</v>
      </c>
      <c r="C131" s="538">
        <v>45116</v>
      </c>
      <c r="D131" s="283">
        <f t="shared" si="10"/>
        <v>3934.4100000000003</v>
      </c>
      <c r="E131" s="109">
        <v>3.9344100000000002</v>
      </c>
      <c r="F131" s="687">
        <f t="shared" si="9"/>
        <v>6.6445947743858369E-3</v>
      </c>
      <c r="G131" s="687">
        <f>IF(SUM($H$11:H131)=0,0,IF(H131&gt;0,0,(1+G130)*(1+F131)-1))</f>
        <v>0</v>
      </c>
      <c r="H131" s="315"/>
      <c r="I131" s="351"/>
    </row>
    <row r="132" spans="1:9" ht="13.2" hidden="1" outlineLevel="1" x14ac:dyDescent="0.25">
      <c r="A132" s="106" t="s">
        <v>45</v>
      </c>
      <c r="B132" s="539">
        <v>45117</v>
      </c>
      <c r="C132" s="538">
        <v>45123</v>
      </c>
      <c r="D132" s="283">
        <f t="shared" si="10"/>
        <v>3948.29</v>
      </c>
      <c r="E132" s="109">
        <v>3.9482900000000001</v>
      </c>
      <c r="F132" s="687">
        <f t="shared" si="9"/>
        <v>3.5278478857057038E-3</v>
      </c>
      <c r="G132" s="687">
        <f>IF(SUM($H$11:H132)=0,0,IF(H132&gt;0,0,(1+G131)*(1+F132)-1))</f>
        <v>0</v>
      </c>
      <c r="H132" s="315"/>
      <c r="I132" s="351"/>
    </row>
    <row r="133" spans="1:9" ht="13.2" hidden="1" outlineLevel="1" x14ac:dyDescent="0.25">
      <c r="A133" s="106" t="s">
        <v>45</v>
      </c>
      <c r="B133" s="539">
        <v>45124</v>
      </c>
      <c r="C133" s="538">
        <v>45130</v>
      </c>
      <c r="D133" s="283">
        <f t="shared" si="10"/>
        <v>3933.8700000000003</v>
      </c>
      <c r="E133" s="109">
        <v>3.9338700000000002</v>
      </c>
      <c r="F133" s="687">
        <f t="shared" si="9"/>
        <v>-3.6522139964388911E-3</v>
      </c>
      <c r="G133" s="687">
        <f>IF(SUM($H$11:H133)=0,0,IF(H133&gt;0,0,(1+G132)*(1+F133)-1))</f>
        <v>0</v>
      </c>
      <c r="H133" s="315"/>
      <c r="I133" s="351"/>
    </row>
    <row r="134" spans="1:9" ht="13.2" hidden="1" outlineLevel="1" x14ac:dyDescent="0.25">
      <c r="A134" s="106" t="s">
        <v>45</v>
      </c>
      <c r="B134" s="539">
        <v>45131</v>
      </c>
      <c r="C134" s="538">
        <v>45137</v>
      </c>
      <c r="D134" s="283">
        <f t="shared" si="10"/>
        <v>3920.54</v>
      </c>
      <c r="E134" s="109">
        <v>3.9205399999999999</v>
      </c>
      <c r="F134" s="687">
        <f t="shared" si="9"/>
        <v>-3.3885207187833721E-3</v>
      </c>
      <c r="G134" s="687">
        <f>IF(SUM($H$11:H134)=0,0,IF(H134&gt;0,0,(1+G133)*(1+F134)-1))</f>
        <v>0</v>
      </c>
      <c r="H134" s="315"/>
      <c r="I134" s="351"/>
    </row>
    <row r="135" spans="1:9" ht="13.2" hidden="1" outlineLevel="1" x14ac:dyDescent="0.25">
      <c r="A135" s="106" t="s">
        <v>45</v>
      </c>
      <c r="B135" s="539">
        <v>45138</v>
      </c>
      <c r="C135" s="538">
        <v>45144</v>
      </c>
      <c r="D135" s="283">
        <f t="shared" si="10"/>
        <v>3930.9599999999996</v>
      </c>
      <c r="E135" s="109">
        <v>3.9309599999999998</v>
      </c>
      <c r="F135" s="687">
        <f t="shared" si="9"/>
        <v>2.657797140189766E-3</v>
      </c>
      <c r="G135" s="687">
        <f>IF(SUM($H$11:H135)=0,0,IF(H135&gt;0,0,(1+G134)*(1+F135)-1))</f>
        <v>0</v>
      </c>
      <c r="H135" s="315"/>
      <c r="I135" s="351"/>
    </row>
    <row r="136" spans="1:9" ht="13.2" hidden="1" outlineLevel="1" x14ac:dyDescent="0.25">
      <c r="A136" s="106" t="s">
        <v>45</v>
      </c>
      <c r="B136" s="539">
        <v>45145</v>
      </c>
      <c r="C136" s="538">
        <v>45151</v>
      </c>
      <c r="D136" s="283">
        <f t="shared" si="10"/>
        <v>3933.32</v>
      </c>
      <c r="E136" s="109">
        <v>3.9333200000000001</v>
      </c>
      <c r="F136" s="687">
        <f t="shared" si="9"/>
        <v>6.0036225247794839E-4</v>
      </c>
      <c r="G136" s="687">
        <f>IF(SUM($H$11:H136)=0,0,IF(H136&gt;0,0,(1+G135)*(1+F136)-1))</f>
        <v>0</v>
      </c>
      <c r="H136" s="315"/>
      <c r="I136" s="351"/>
    </row>
    <row r="137" spans="1:9" ht="13.2" hidden="1" outlineLevel="1" x14ac:dyDescent="0.25">
      <c r="A137" s="106" t="s">
        <v>45</v>
      </c>
      <c r="B137" s="539">
        <v>45152</v>
      </c>
      <c r="C137" s="538">
        <v>45158</v>
      </c>
      <c r="D137" s="283">
        <f t="shared" si="10"/>
        <v>3916</v>
      </c>
      <c r="E137" s="109">
        <v>3.9159999999999999</v>
      </c>
      <c r="F137" s="687">
        <f t="shared" si="9"/>
        <v>-4.4034047573042745E-3</v>
      </c>
      <c r="G137" s="687">
        <f>IF(SUM($H$11:H137)=0,0,IF(H137&gt;0,0,(1+G136)*(1+F137)-1))</f>
        <v>0</v>
      </c>
      <c r="H137" s="315"/>
      <c r="I137" s="351"/>
    </row>
    <row r="138" spans="1:9" ht="13.2" hidden="1" outlineLevel="1" x14ac:dyDescent="0.25">
      <c r="A138" s="106" t="s">
        <v>45</v>
      </c>
      <c r="B138" s="539">
        <v>45159</v>
      </c>
      <c r="C138" s="538">
        <v>45165</v>
      </c>
      <c r="D138" s="283">
        <f t="shared" si="10"/>
        <v>3910.5699999999997</v>
      </c>
      <c r="E138" s="109">
        <v>3.9105699999999999</v>
      </c>
      <c r="F138" s="687">
        <f t="shared" si="9"/>
        <v>-1.3866189989786282E-3</v>
      </c>
      <c r="G138" s="687">
        <f>IF(SUM($H$11:H138)=0,0,IF(H138&gt;0,0,(1+G137)*(1+F138)-1))</f>
        <v>0</v>
      </c>
      <c r="H138" s="315"/>
      <c r="I138" s="351"/>
    </row>
    <row r="139" spans="1:9" ht="13.2" hidden="1" outlineLevel="1" x14ac:dyDescent="0.25">
      <c r="A139" s="106" t="s">
        <v>45</v>
      </c>
      <c r="B139" s="539">
        <v>45166</v>
      </c>
      <c r="C139" s="538">
        <v>45172</v>
      </c>
      <c r="D139" s="283">
        <f t="shared" si="10"/>
        <v>4028.9700000000003</v>
      </c>
      <c r="E139" s="109">
        <v>4.0289700000000002</v>
      </c>
      <c r="F139" s="687">
        <f t="shared" si="9"/>
        <v>3.0276916152888411E-2</v>
      </c>
      <c r="G139" s="687">
        <f>IF(SUM($H$11:H139)=0,0,IF(H139&gt;0,0,(1+G138)*(1+F139)-1))</f>
        <v>0</v>
      </c>
      <c r="H139" s="315"/>
      <c r="I139" s="351"/>
    </row>
    <row r="140" spans="1:9" ht="13.2" hidden="1" outlineLevel="1" x14ac:dyDescent="0.25">
      <c r="A140" s="106" t="s">
        <v>45</v>
      </c>
      <c r="B140" s="539">
        <v>45173</v>
      </c>
      <c r="C140" s="538">
        <v>45179</v>
      </c>
      <c r="D140" s="283">
        <f t="shared" si="10"/>
        <v>4135.93</v>
      </c>
      <c r="E140" s="109">
        <v>4.1359300000000001</v>
      </c>
      <c r="F140" s="687">
        <f t="shared" si="9"/>
        <v>2.6547728079385102E-2</v>
      </c>
      <c r="G140" s="687">
        <f>IF(SUM($H$11:H140)=0,0,IF(H140&gt;0,0,(1+G139)*(1+F140)-1))</f>
        <v>0</v>
      </c>
      <c r="H140" s="315"/>
      <c r="I140" s="351"/>
    </row>
    <row r="141" spans="1:9" ht="13.2" hidden="1" outlineLevel="1" x14ac:dyDescent="0.25">
      <c r="A141" s="106" t="s">
        <v>45</v>
      </c>
      <c r="B141" s="539">
        <v>45180</v>
      </c>
      <c r="C141" s="538">
        <v>45186</v>
      </c>
      <c r="D141" s="283">
        <f t="shared" si="10"/>
        <v>4149.03</v>
      </c>
      <c r="E141" s="109">
        <v>4.1490299999999998</v>
      </c>
      <c r="F141" s="687">
        <f t="shared" si="9"/>
        <v>3.1673650182666435E-3</v>
      </c>
      <c r="G141" s="687">
        <f>IF(SUM($H$11:H141)=0,0,IF(H141&gt;0,0,(1+G140)*(1+F141)-1))</f>
        <v>0</v>
      </c>
      <c r="H141" s="315"/>
      <c r="I141" s="351"/>
    </row>
    <row r="142" spans="1:9" ht="13.2" hidden="1" outlineLevel="1" x14ac:dyDescent="0.25">
      <c r="A142" s="106" t="s">
        <v>45</v>
      </c>
      <c r="B142" s="539">
        <v>45187</v>
      </c>
      <c r="C142" s="538">
        <v>45193</v>
      </c>
      <c r="D142" s="283">
        <f t="shared" si="10"/>
        <v>4162.3099999999995</v>
      </c>
      <c r="E142" s="109">
        <v>4.1623099999999997</v>
      </c>
      <c r="F142" s="687">
        <f t="shared" si="9"/>
        <v>3.2007481266704829E-3</v>
      </c>
      <c r="G142" s="687">
        <f>IF(SUM($H$11:H142)=0,0,IF(H142&gt;0,0,(1+G141)*(1+F142)-1))</f>
        <v>0</v>
      </c>
      <c r="H142" s="315"/>
      <c r="I142" s="351"/>
    </row>
    <row r="143" spans="1:9" ht="13.2" hidden="1" outlineLevel="1" x14ac:dyDescent="0.25">
      <c r="A143" s="106" t="s">
        <v>45</v>
      </c>
      <c r="B143" s="539">
        <v>45194</v>
      </c>
      <c r="C143" s="538">
        <v>45200</v>
      </c>
      <c r="D143" s="283">
        <f t="shared" si="10"/>
        <v>4158.5099999999993</v>
      </c>
      <c r="E143" s="109">
        <v>4.1585099999999997</v>
      </c>
      <c r="F143" s="687">
        <f t="shared" si="9"/>
        <v>-9.1295458531448492E-4</v>
      </c>
      <c r="G143" s="687">
        <f>IF(SUM($H$11:H143)=0,0,IF(H143&gt;0,0,(1+G142)*(1+F143)-1))</f>
        <v>0</v>
      </c>
      <c r="H143" s="315"/>
      <c r="I143" s="351"/>
    </row>
    <row r="144" spans="1:9" ht="13.2" hidden="1" outlineLevel="1" x14ac:dyDescent="0.25">
      <c r="A144" s="106" t="s">
        <v>45</v>
      </c>
      <c r="B144" s="539">
        <v>45201</v>
      </c>
      <c r="C144" s="538">
        <v>45207</v>
      </c>
      <c r="D144" s="283">
        <f t="shared" si="10"/>
        <v>4240.34</v>
      </c>
      <c r="E144" s="109">
        <v>4.2403399999999998</v>
      </c>
      <c r="F144" s="687">
        <f t="shared" si="9"/>
        <v>1.9677721106838852E-2</v>
      </c>
      <c r="G144" s="687">
        <f>IF(SUM($H$11:H144)=0,0,IF(H144&gt;0,0,(1+G143)*(1+F144)-1))</f>
        <v>0</v>
      </c>
      <c r="H144" s="315"/>
      <c r="I144" s="351"/>
    </row>
    <row r="145" spans="1:9" ht="13.2" hidden="1" outlineLevel="1" x14ac:dyDescent="0.25">
      <c r="A145" s="106" t="s">
        <v>45</v>
      </c>
      <c r="B145" s="539">
        <v>45208</v>
      </c>
      <c r="C145" s="538">
        <v>45214</v>
      </c>
      <c r="D145" s="283">
        <f t="shared" si="10"/>
        <v>4219.22</v>
      </c>
      <c r="E145" s="109">
        <v>4.21922</v>
      </c>
      <c r="F145" s="687">
        <f t="shared" si="9"/>
        <v>-4.9807326770966442E-3</v>
      </c>
      <c r="G145" s="687">
        <f>IF(SUM($H$11:H145)=0,0,IF(H145&gt;0,0,(1+G144)*(1+F145)-1))</f>
        <v>0</v>
      </c>
      <c r="H145" s="315"/>
      <c r="I145" s="351"/>
    </row>
    <row r="146" spans="1:9" ht="13.2" hidden="1" outlineLevel="1" x14ac:dyDescent="0.25">
      <c r="A146" s="106" t="s">
        <v>45</v>
      </c>
      <c r="B146" s="539">
        <v>45215</v>
      </c>
      <c r="C146" s="538">
        <v>45221</v>
      </c>
      <c r="D146" s="283">
        <f t="shared" si="10"/>
        <v>4248.97</v>
      </c>
      <c r="E146" s="109">
        <v>4.2489699999999999</v>
      </c>
      <c r="F146" s="687">
        <f t="shared" si="9"/>
        <v>7.0510663108347416E-3</v>
      </c>
      <c r="G146" s="687">
        <f>IF(SUM($H$11:H146)=0,0,IF(H146&gt;0,0,(1+G145)*(1+F146)-1))</f>
        <v>0</v>
      </c>
      <c r="H146" s="315"/>
      <c r="I146" s="351"/>
    </row>
    <row r="147" spans="1:9" ht="13.2" hidden="1" outlineLevel="1" x14ac:dyDescent="0.25">
      <c r="A147" s="106" t="s">
        <v>45</v>
      </c>
      <c r="B147" s="539">
        <v>45222</v>
      </c>
      <c r="C147" s="538">
        <v>45228</v>
      </c>
      <c r="D147" s="283">
        <f t="shared" si="10"/>
        <v>4223.24</v>
      </c>
      <c r="E147" s="109">
        <v>4.2232399999999997</v>
      </c>
      <c r="F147" s="687">
        <f t="shared" si="9"/>
        <v>-6.0555852359513995E-3</v>
      </c>
      <c r="G147" s="687">
        <f>IF(SUM($H$11:H147)=0,0,IF(H147&gt;0,0,(1+G146)*(1+F147)-1))</f>
        <v>0</v>
      </c>
      <c r="H147" s="315"/>
      <c r="I147" s="351"/>
    </row>
    <row r="148" spans="1:9" ht="13.2" hidden="1" outlineLevel="1" x14ac:dyDescent="0.25">
      <c r="A148" s="106" t="s">
        <v>45</v>
      </c>
      <c r="B148" s="539">
        <v>45229</v>
      </c>
      <c r="C148" s="538">
        <v>45235</v>
      </c>
      <c r="D148" s="283">
        <f t="shared" si="10"/>
        <v>4244.7800000000007</v>
      </c>
      <c r="E148" s="109">
        <v>4.2447800000000004</v>
      </c>
      <c r="F148" s="687">
        <f t="shared" si="9"/>
        <v>5.1003494947010619E-3</v>
      </c>
      <c r="G148" s="687">
        <f>IF(SUM($H$11:H148)=0,0,IF(H148&gt;0,0,(1+G147)*(1+F148)-1))</f>
        <v>0</v>
      </c>
      <c r="H148" s="315"/>
      <c r="I148" s="351"/>
    </row>
    <row r="149" spans="1:9" ht="13.2" hidden="1" outlineLevel="1" x14ac:dyDescent="0.25">
      <c r="A149" s="106" t="s">
        <v>45</v>
      </c>
      <c r="B149" s="539">
        <v>45236</v>
      </c>
      <c r="C149" s="538">
        <v>45242</v>
      </c>
      <c r="D149" s="283">
        <f t="shared" si="10"/>
        <v>4285.6899999999996</v>
      </c>
      <c r="E149" s="109">
        <v>4.2856899999999998</v>
      </c>
      <c r="F149" s="687">
        <f t="shared" ref="F149:F166" si="11">(D149/D148-1)</f>
        <v>9.6377197404811099E-3</v>
      </c>
      <c r="G149" s="687">
        <f>IF(SUM($H$11:H149)=0,0,IF(H149&gt;0,0,(1+G148)*(1+F149)-1))</f>
        <v>0</v>
      </c>
      <c r="H149" s="315"/>
      <c r="I149" s="351"/>
    </row>
    <row r="150" spans="1:9" ht="13.2" hidden="1" outlineLevel="1" x14ac:dyDescent="0.25">
      <c r="A150" s="106" t="s">
        <v>45</v>
      </c>
      <c r="B150" s="539">
        <v>45243</v>
      </c>
      <c r="C150" s="538">
        <v>45249</v>
      </c>
      <c r="D150" s="283">
        <f t="shared" si="10"/>
        <v>4293.5</v>
      </c>
      <c r="E150" s="109">
        <v>4.2934999999999999</v>
      </c>
      <c r="F150" s="687">
        <f t="shared" si="11"/>
        <v>1.8223436599476006E-3</v>
      </c>
      <c r="G150" s="687">
        <f>IF(SUM($H$11:H150)=0,0,IF(H150&gt;0,0,(1+G149)*(1+F150)-1))</f>
        <v>0</v>
      </c>
      <c r="H150" s="315"/>
      <c r="I150" s="351"/>
    </row>
    <row r="151" spans="1:9" ht="13.2" hidden="1" outlineLevel="1" x14ac:dyDescent="0.25">
      <c r="A151" s="106" t="s">
        <v>45</v>
      </c>
      <c r="B151" s="539">
        <v>45250</v>
      </c>
      <c r="C151" s="538">
        <v>45256</v>
      </c>
      <c r="D151" s="283">
        <f t="shared" si="10"/>
        <v>4258.9800000000005</v>
      </c>
      <c r="E151" s="109">
        <v>4.2589800000000002</v>
      </c>
      <c r="F151" s="687">
        <f t="shared" si="11"/>
        <v>-8.040060556655293E-3</v>
      </c>
      <c r="G151" s="687">
        <f>IF(SUM($H$11:H151)=0,0,IF(H151&gt;0,0,(1+G150)*(1+F151)-1))</f>
        <v>0</v>
      </c>
      <c r="H151" s="315"/>
      <c r="I151" s="351"/>
    </row>
    <row r="152" spans="1:9" ht="13.2" hidden="1" outlineLevel="1" x14ac:dyDescent="0.25">
      <c r="A152" s="106" t="s">
        <v>45</v>
      </c>
      <c r="B152" s="539">
        <v>45257</v>
      </c>
      <c r="C152" s="538">
        <v>45263</v>
      </c>
      <c r="D152" s="283">
        <f t="shared" si="10"/>
        <v>4268.54</v>
      </c>
      <c r="E152" s="109">
        <v>4.2685399999999998</v>
      </c>
      <c r="F152" s="687">
        <f t="shared" si="11"/>
        <v>2.2446689113355678E-3</v>
      </c>
      <c r="G152" s="687">
        <f>IF(SUM($H$11:H152)=0,0,IF(H152&gt;0,0,(1+G151)*(1+F152)-1))</f>
        <v>0</v>
      </c>
      <c r="H152" s="315"/>
      <c r="I152" s="351"/>
    </row>
    <row r="153" spans="1:9" ht="13.2" hidden="1" outlineLevel="1" x14ac:dyDescent="0.25">
      <c r="A153" s="106" t="s">
        <v>45</v>
      </c>
      <c r="B153" s="539">
        <v>45264</v>
      </c>
      <c r="C153" s="538">
        <v>45270</v>
      </c>
      <c r="D153" s="283">
        <f t="shared" si="10"/>
        <v>4251.5200000000004</v>
      </c>
      <c r="E153" s="109">
        <v>4.2515200000000002</v>
      </c>
      <c r="F153" s="687">
        <f t="shared" si="11"/>
        <v>-3.9873118209035052E-3</v>
      </c>
      <c r="G153" s="687">
        <f>IF(SUM($H$11:H153)=0,0,IF(H153&gt;0,0,(1+G152)*(1+F153)-1))</f>
        <v>0</v>
      </c>
      <c r="H153" s="315"/>
      <c r="I153" s="351"/>
    </row>
    <row r="154" spans="1:9" ht="13.2" hidden="1" outlineLevel="1" x14ac:dyDescent="0.25">
      <c r="A154" s="106" t="s">
        <v>45</v>
      </c>
      <c r="B154" s="539">
        <v>45271</v>
      </c>
      <c r="C154" s="538">
        <v>45277</v>
      </c>
      <c r="D154" s="283">
        <f t="shared" si="10"/>
        <v>4260.84</v>
      </c>
      <c r="E154" s="109">
        <v>4.26084</v>
      </c>
      <c r="F154" s="687">
        <f t="shared" si="11"/>
        <v>2.1921571579104349E-3</v>
      </c>
      <c r="G154" s="687">
        <f>IF(SUM($H$11:H154)=0,0,IF(H154&gt;0,0,(1+G153)*(1+F154)-1))</f>
        <v>0</v>
      </c>
      <c r="H154" s="315"/>
      <c r="I154" s="351"/>
    </row>
    <row r="155" spans="1:9" ht="13.2" hidden="1" outlineLevel="1" x14ac:dyDescent="0.25">
      <c r="A155" s="106" t="s">
        <v>45</v>
      </c>
      <c r="B155" s="539">
        <v>45278</v>
      </c>
      <c r="C155" s="538">
        <v>45284</v>
      </c>
      <c r="D155" s="283">
        <f t="shared" si="10"/>
        <v>4280.5</v>
      </c>
      <c r="E155" s="109">
        <v>4.2805</v>
      </c>
      <c r="F155" s="687">
        <f t="shared" si="11"/>
        <v>4.614113648951923E-3</v>
      </c>
      <c r="G155" s="687">
        <f>IF(SUM($H$11:H155)=0,0,IF(H155&gt;0,0,(1+G154)*(1+F155)-1))</f>
        <v>0</v>
      </c>
      <c r="H155" s="315"/>
      <c r="I155" s="351"/>
    </row>
    <row r="156" spans="1:9" ht="13.8" hidden="1" outlineLevel="1" thickBot="1" x14ac:dyDescent="0.3">
      <c r="A156" s="549" t="s">
        <v>45</v>
      </c>
      <c r="B156" s="584">
        <v>45285</v>
      </c>
      <c r="C156" s="585">
        <v>45291</v>
      </c>
      <c r="D156" s="552">
        <f t="shared" si="10"/>
        <v>4276.88</v>
      </c>
      <c r="E156" s="553">
        <v>4.2768800000000002</v>
      </c>
      <c r="F156" s="688">
        <f t="shared" si="11"/>
        <v>-8.4569559630887081E-4</v>
      </c>
      <c r="G156" s="688">
        <f>IF(SUM($H$11:H156)=0,0,IF(H156&gt;0,0,(1+G155)*(1+F156)-1))</f>
        <v>0</v>
      </c>
      <c r="H156" s="547"/>
      <c r="I156" s="351"/>
    </row>
    <row r="157" spans="1:9" ht="13.2" hidden="1" outlineLevel="1" x14ac:dyDescent="0.25">
      <c r="A157" s="111" t="s">
        <v>45</v>
      </c>
      <c r="B157" s="581">
        <v>45292</v>
      </c>
      <c r="C157" s="582">
        <v>45298</v>
      </c>
      <c r="D157" s="284">
        <f t="shared" si="10"/>
        <v>4157.08</v>
      </c>
      <c r="E157" s="114">
        <v>4.1570799999999997</v>
      </c>
      <c r="F157" s="687">
        <f t="shared" si="11"/>
        <v>-2.801107349282661E-2</v>
      </c>
      <c r="G157" s="687">
        <f>IF(SUM($H$11:H157)=0,0,IF(H157&gt;0,0,(1+G156)*(1+F157)-1))</f>
        <v>0</v>
      </c>
      <c r="H157" s="320"/>
      <c r="I157" s="351"/>
    </row>
    <row r="158" spans="1:9" ht="13.2" hidden="1" outlineLevel="1" x14ac:dyDescent="0.25">
      <c r="A158" s="106" t="s">
        <v>45</v>
      </c>
      <c r="B158" s="539">
        <v>45299</v>
      </c>
      <c r="C158" s="538">
        <v>45305</v>
      </c>
      <c r="D158" s="283">
        <f t="shared" si="10"/>
        <v>4113.9000000000005</v>
      </c>
      <c r="E158" s="109">
        <v>4.1139000000000001</v>
      </c>
      <c r="F158" s="687">
        <f t="shared" si="11"/>
        <v>-1.0387098636542857E-2</v>
      </c>
      <c r="G158" s="687">
        <f>IF(SUM($H$11:H158)=0,0,IF(H158&gt;0,0,(1+G157)*(1+F158)-1))</f>
        <v>0</v>
      </c>
      <c r="H158" s="315"/>
      <c r="I158" s="351"/>
    </row>
    <row r="159" spans="1:9" ht="13.2" hidden="1" outlineLevel="1" x14ac:dyDescent="0.25">
      <c r="A159" s="106" t="s">
        <v>45</v>
      </c>
      <c r="B159" s="539">
        <v>45306</v>
      </c>
      <c r="C159" s="538">
        <v>45312</v>
      </c>
      <c r="D159" s="283">
        <f t="shared" si="10"/>
        <v>4116.1399999999994</v>
      </c>
      <c r="E159" s="109">
        <v>4.1161399999999997</v>
      </c>
      <c r="F159" s="687">
        <f t="shared" si="11"/>
        <v>5.444954908964128E-4</v>
      </c>
      <c r="G159" s="687">
        <f>IF(SUM($H$11:H159)=0,0,IF(H159&gt;0,0,(1+G158)*(1+F159)-1))</f>
        <v>0</v>
      </c>
      <c r="H159" s="315"/>
      <c r="I159" s="351"/>
    </row>
    <row r="160" spans="1:9" ht="13.2" hidden="1" outlineLevel="1" x14ac:dyDescent="0.25">
      <c r="A160" s="106" t="s">
        <v>45</v>
      </c>
      <c r="B160" s="539">
        <v>45313</v>
      </c>
      <c r="C160" s="538">
        <v>45319</v>
      </c>
      <c r="D160" s="283">
        <f t="shared" si="10"/>
        <v>4111.29</v>
      </c>
      <c r="E160" s="109">
        <v>4.1112900000000003</v>
      </c>
      <c r="F160" s="687">
        <f t="shared" si="11"/>
        <v>-1.1782883964100987E-3</v>
      </c>
      <c r="G160" s="687">
        <f>IF(SUM($H$11:H160)=0,0,IF(H160&gt;0,0,(1+G159)*(1+F160)-1))</f>
        <v>0</v>
      </c>
      <c r="H160" s="315"/>
      <c r="I160" s="351"/>
    </row>
    <row r="161" spans="1:9" ht="13.2" hidden="1" outlineLevel="1" x14ac:dyDescent="0.25">
      <c r="A161" s="106" t="s">
        <v>45</v>
      </c>
      <c r="B161" s="539">
        <v>45320</v>
      </c>
      <c r="C161" s="538">
        <v>45326</v>
      </c>
      <c r="D161" s="283">
        <f t="shared" si="10"/>
        <v>4089.83</v>
      </c>
      <c r="E161" s="109">
        <v>4.0898300000000001</v>
      </c>
      <c r="F161" s="687">
        <f t="shared" si="11"/>
        <v>-5.2197728693427203E-3</v>
      </c>
      <c r="G161" s="687">
        <f>IF(SUM($H$11:H161)=0,0,IF(H161&gt;0,0,(1+G160)*(1+F161)-1))</f>
        <v>0</v>
      </c>
      <c r="H161" s="315"/>
      <c r="I161" s="351"/>
    </row>
    <row r="162" spans="1:9" ht="13.2" hidden="1" outlineLevel="1" x14ac:dyDescent="0.25">
      <c r="A162" s="106" t="s">
        <v>45</v>
      </c>
      <c r="B162" s="539">
        <v>45327</v>
      </c>
      <c r="C162" s="538">
        <v>45333</v>
      </c>
      <c r="D162" s="283">
        <f t="shared" si="10"/>
        <v>4075.33</v>
      </c>
      <c r="E162" s="109">
        <v>4.0753300000000001</v>
      </c>
      <c r="F162" s="687">
        <f t="shared" si="11"/>
        <v>-3.5453796368064561E-3</v>
      </c>
      <c r="G162" s="687">
        <f>IF(SUM($H$11:H162)=0,0,IF(H162&gt;0,0,(1+G161)*(1+F162)-1))</f>
        <v>0</v>
      </c>
      <c r="H162" s="315"/>
      <c r="I162" s="351"/>
    </row>
    <row r="163" spans="1:9" ht="13.2" hidden="1" outlineLevel="1" x14ac:dyDescent="0.25">
      <c r="A163" s="106" t="s">
        <v>45</v>
      </c>
      <c r="B163" s="539">
        <v>45334</v>
      </c>
      <c r="C163" s="538">
        <v>45340</v>
      </c>
      <c r="D163" s="283">
        <f t="shared" si="10"/>
        <v>4088.8799999999997</v>
      </c>
      <c r="E163" s="109">
        <v>4.0888799999999996</v>
      </c>
      <c r="F163" s="687">
        <f t="shared" si="11"/>
        <v>3.3248841198134649E-3</v>
      </c>
      <c r="G163" s="687">
        <f>IF(SUM($H$11:H163)=0,0,IF(H163&gt;0,0,(1+G162)*(1+F163)-1))</f>
        <v>0</v>
      </c>
      <c r="H163" s="315"/>
      <c r="I163" s="351"/>
    </row>
    <row r="164" spans="1:9" ht="13.2" hidden="1" outlineLevel="1" x14ac:dyDescent="0.25">
      <c r="A164" s="106" t="s">
        <v>45</v>
      </c>
      <c r="B164" s="539">
        <v>45341</v>
      </c>
      <c r="C164" s="538">
        <v>45347</v>
      </c>
      <c r="D164" s="283">
        <f t="shared" si="10"/>
        <v>4103.28</v>
      </c>
      <c r="E164" s="109">
        <v>4.1032799999999998</v>
      </c>
      <c r="F164" s="687">
        <f t="shared" si="11"/>
        <v>3.5217467864061547E-3</v>
      </c>
      <c r="G164" s="687">
        <f>IF(SUM($H$11:H164)=0,0,IF(H164&gt;0,0,(1+G163)*(1+F164)-1))</f>
        <v>0</v>
      </c>
      <c r="H164" s="315"/>
      <c r="I164" s="351"/>
    </row>
    <row r="165" spans="1:9" ht="13.2" hidden="1" outlineLevel="1" x14ac:dyDescent="0.25">
      <c r="A165" s="106" t="s">
        <v>45</v>
      </c>
      <c r="B165" s="539">
        <v>45348</v>
      </c>
      <c r="C165" s="538">
        <v>45354</v>
      </c>
      <c r="D165" s="283">
        <f t="shared" si="10"/>
        <v>4086.4900000000002</v>
      </c>
      <c r="E165" s="109">
        <v>4.0864900000000004</v>
      </c>
      <c r="F165" s="687">
        <f t="shared" si="11"/>
        <v>-4.0918484724414839E-3</v>
      </c>
      <c r="G165" s="687">
        <f>IF(SUM($H$11:H165)=0,0,IF(H165&gt;0,0,(1+G164)*(1+F165)-1))</f>
        <v>0</v>
      </c>
      <c r="H165" s="315"/>
      <c r="I165" s="351"/>
    </row>
    <row r="166" spans="1:9" ht="13.2" hidden="1" outlineLevel="1" x14ac:dyDescent="0.25">
      <c r="A166" s="106" t="s">
        <v>45</v>
      </c>
      <c r="B166" s="539">
        <v>45355</v>
      </c>
      <c r="C166" s="538">
        <v>45361</v>
      </c>
      <c r="D166" s="283">
        <f t="shared" si="10"/>
        <v>4124.8100000000004</v>
      </c>
      <c r="E166" s="109">
        <v>4.1248100000000001</v>
      </c>
      <c r="F166" s="687">
        <f t="shared" si="11"/>
        <v>9.3772406148064924E-3</v>
      </c>
      <c r="G166" s="687">
        <f>IF(SUM($H$11:H166)=0,0,IF(H166&gt;0,0,(1+G165)*(1+F166)-1))</f>
        <v>0</v>
      </c>
      <c r="H166" s="315"/>
      <c r="I166" s="351"/>
    </row>
    <row r="167" spans="1:9" ht="13.2" hidden="1" outlineLevel="1" x14ac:dyDescent="0.25">
      <c r="A167" s="106" t="s">
        <v>45</v>
      </c>
      <c r="B167" s="539">
        <v>45362</v>
      </c>
      <c r="C167" s="538">
        <v>45368</v>
      </c>
      <c r="D167" s="283">
        <f t="shared" si="10"/>
        <v>4102.99</v>
      </c>
      <c r="E167" s="109">
        <v>4.1029900000000001</v>
      </c>
      <c r="F167" s="687">
        <f t="shared" ref="F167:F219" si="12">(D167/D166-1)</f>
        <v>-5.2899406275684902E-3</v>
      </c>
      <c r="G167" s="687">
        <f>IF(SUM($H$11:H167)=0,0,IF(H167&gt;0,0,(1+G166)*(1+F167)-1))</f>
        <v>0</v>
      </c>
      <c r="H167" s="315"/>
      <c r="I167" s="351"/>
    </row>
    <row r="168" spans="1:9" ht="13.2" hidden="1" outlineLevel="1" x14ac:dyDescent="0.25">
      <c r="A168" s="106" t="s">
        <v>45</v>
      </c>
      <c r="B168" s="539">
        <v>45369</v>
      </c>
      <c r="C168" s="538">
        <v>45375</v>
      </c>
      <c r="D168" s="283">
        <f t="shared" si="10"/>
        <v>4127.74</v>
      </c>
      <c r="E168" s="109">
        <v>4.1277400000000002</v>
      </c>
      <c r="F168" s="687">
        <f t="shared" si="12"/>
        <v>6.0321862836614226E-3</v>
      </c>
      <c r="G168" s="687">
        <f>IF(SUM($H$11:H168)=0,0,IF(H168&gt;0,0,(1+G167)*(1+F168)-1))</f>
        <v>0</v>
      </c>
      <c r="H168" s="315"/>
      <c r="I168" s="351"/>
    </row>
    <row r="169" spans="1:9" ht="13.2" hidden="1" outlineLevel="1" x14ac:dyDescent="0.25">
      <c r="A169" s="106" t="s">
        <v>45</v>
      </c>
      <c r="B169" s="539">
        <v>45376</v>
      </c>
      <c r="C169" s="538">
        <v>45382</v>
      </c>
      <c r="D169" s="283">
        <f t="shared" si="10"/>
        <v>4135.63</v>
      </c>
      <c r="E169" s="109">
        <v>4.1356299999999999</v>
      </c>
      <c r="F169" s="687">
        <f t="shared" si="12"/>
        <v>1.911457601496247E-3</v>
      </c>
      <c r="G169" s="687">
        <f>IF(SUM($H$11:H169)=0,0,IF(H169&gt;0,0,(1+G168)*(1+F169)-1))</f>
        <v>0</v>
      </c>
      <c r="H169" s="315"/>
      <c r="I169" s="351"/>
    </row>
    <row r="170" spans="1:9" ht="13.2" hidden="1" outlineLevel="1" x14ac:dyDescent="0.25">
      <c r="A170" s="106" t="s">
        <v>45</v>
      </c>
      <c r="B170" s="539">
        <v>45383</v>
      </c>
      <c r="C170" s="538">
        <v>45389</v>
      </c>
      <c r="D170" s="283">
        <f t="shared" si="10"/>
        <v>4107.1000000000004</v>
      </c>
      <c r="E170" s="109">
        <v>4.1071</v>
      </c>
      <c r="F170" s="687">
        <f t="shared" si="12"/>
        <v>-6.8985861888031241E-3</v>
      </c>
      <c r="G170" s="687">
        <f>IF(SUM($H$11:H170)=0,0,IF(H170&gt;0,0,(1+G169)*(1+F170)-1))</f>
        <v>0</v>
      </c>
      <c r="H170" s="315"/>
      <c r="I170" s="351"/>
    </row>
    <row r="171" spans="1:9" ht="13.2" hidden="1" outlineLevel="1" x14ac:dyDescent="0.25">
      <c r="A171" s="106" t="s">
        <v>45</v>
      </c>
      <c r="B171" s="539">
        <v>45390</v>
      </c>
      <c r="C171" s="538">
        <v>45396</v>
      </c>
      <c r="D171" s="283">
        <f t="shared" si="10"/>
        <v>4110.1799999999994</v>
      </c>
      <c r="E171" s="109">
        <v>4.1101799999999997</v>
      </c>
      <c r="F171" s="687">
        <f t="shared" si="12"/>
        <v>7.499208687391512E-4</v>
      </c>
      <c r="G171" s="687">
        <f>IF(SUM($H$11:H171)=0,0,IF(H171&gt;0,0,(1+G170)*(1+F171)-1))</f>
        <v>0</v>
      </c>
      <c r="H171" s="315"/>
      <c r="I171" s="351"/>
    </row>
    <row r="172" spans="1:9" ht="13.2" hidden="1" outlineLevel="1" x14ac:dyDescent="0.25">
      <c r="A172" s="106" t="s">
        <v>45</v>
      </c>
      <c r="B172" s="539">
        <v>45397</v>
      </c>
      <c r="C172" s="538">
        <v>45403</v>
      </c>
      <c r="D172" s="283">
        <f t="shared" si="10"/>
        <v>4120.62</v>
      </c>
      <c r="E172" s="109">
        <v>4.1206199999999997</v>
      </c>
      <c r="F172" s="687">
        <f t="shared" si="12"/>
        <v>2.540034743004016E-3</v>
      </c>
      <c r="G172" s="687">
        <f>IF(SUM($H$11:H172)=0,0,IF(H172&gt;0,0,(1+G171)*(1+F172)-1))</f>
        <v>0</v>
      </c>
      <c r="H172" s="315"/>
      <c r="I172" s="351"/>
    </row>
    <row r="173" spans="1:9" ht="13.2" hidden="1" outlineLevel="1" x14ac:dyDescent="0.25">
      <c r="A173" s="106" t="s">
        <v>45</v>
      </c>
      <c r="B173" s="539">
        <v>45404</v>
      </c>
      <c r="C173" s="538">
        <v>45410</v>
      </c>
      <c r="D173" s="283">
        <f t="shared" si="10"/>
        <v>4243.9799999999996</v>
      </c>
      <c r="E173" s="109">
        <v>4.2439799999999996</v>
      </c>
      <c r="F173" s="687">
        <f t="shared" si="12"/>
        <v>2.9937242453805357E-2</v>
      </c>
      <c r="G173" s="687">
        <f>IF(SUM($H$11:H173)=0,0,IF(H173&gt;0,0,(1+G172)*(1+F173)-1))</f>
        <v>0</v>
      </c>
      <c r="H173" s="315"/>
      <c r="I173" s="351"/>
    </row>
    <row r="174" spans="1:9" ht="13.2" hidden="1" outlineLevel="1" x14ac:dyDescent="0.25">
      <c r="A174" s="106" t="s">
        <v>45</v>
      </c>
      <c r="B174" s="539">
        <v>45411</v>
      </c>
      <c r="C174" s="538">
        <v>45417</v>
      </c>
      <c r="D174" s="283">
        <f t="shared" si="10"/>
        <v>4171.91</v>
      </c>
      <c r="E174" s="109">
        <v>4.1719099999999996</v>
      </c>
      <c r="F174" s="687">
        <f t="shared" si="12"/>
        <v>-1.6981701139025085E-2</v>
      </c>
      <c r="G174" s="687">
        <f>IF(SUM($H$11:H174)=0,0,IF(H174&gt;0,0,(1+G173)*(1+F174)-1))</f>
        <v>0</v>
      </c>
      <c r="H174" s="315"/>
      <c r="I174" s="351"/>
    </row>
    <row r="175" spans="1:9" ht="13.2" hidden="1" outlineLevel="1" x14ac:dyDescent="0.25">
      <c r="A175" s="106" t="s">
        <v>45</v>
      </c>
      <c r="B175" s="539">
        <v>45418</v>
      </c>
      <c r="C175" s="538">
        <v>45424</v>
      </c>
      <c r="D175" s="283">
        <f t="shared" si="10"/>
        <v>4238.38</v>
      </c>
      <c r="E175" s="109">
        <v>4.2383800000000003</v>
      </c>
      <c r="F175" s="687">
        <f t="shared" si="12"/>
        <v>1.5932750227114267E-2</v>
      </c>
      <c r="G175" s="687">
        <f>IF(SUM($H$11:H175)=0,0,IF(H175&gt;0,0,(1+G174)*(1+F175)-1))</f>
        <v>0</v>
      </c>
      <c r="H175" s="315"/>
      <c r="I175" s="351"/>
    </row>
    <row r="176" spans="1:9" ht="13.2" hidden="1" outlineLevel="1" x14ac:dyDescent="0.25">
      <c r="A176" s="106" t="s">
        <v>45</v>
      </c>
      <c r="B176" s="539">
        <v>45425</v>
      </c>
      <c r="C176" s="538">
        <v>45431</v>
      </c>
      <c r="D176" s="283">
        <f t="shared" si="10"/>
        <v>4234.6899999999996</v>
      </c>
      <c r="E176" s="109">
        <v>4.2346899999999996</v>
      </c>
      <c r="F176" s="687">
        <f t="shared" si="12"/>
        <v>-8.7061565975687927E-4</v>
      </c>
      <c r="G176" s="687">
        <f>IF(SUM($H$11:H176)=0,0,IF(H176&gt;0,0,(1+G175)*(1+F176)-1))</f>
        <v>0</v>
      </c>
      <c r="H176" s="315"/>
      <c r="I176" s="351"/>
    </row>
    <row r="177" spans="1:9" ht="13.2" hidden="1" outlineLevel="1" x14ac:dyDescent="0.25">
      <c r="A177" s="106" t="s">
        <v>45</v>
      </c>
      <c r="B177" s="539">
        <v>45432</v>
      </c>
      <c r="C177" s="538">
        <v>45438</v>
      </c>
      <c r="D177" s="283">
        <f t="shared" si="10"/>
        <v>4246.3499999999995</v>
      </c>
      <c r="E177" s="109">
        <v>4.2463499999999996</v>
      </c>
      <c r="F177" s="687">
        <f t="shared" si="12"/>
        <v>2.7534483043623048E-3</v>
      </c>
      <c r="G177" s="687">
        <f>IF(SUM($H$11:H177)=0,0,IF(H177&gt;0,0,(1+G176)*(1+F177)-1))</f>
        <v>0</v>
      </c>
      <c r="H177" s="315"/>
      <c r="I177" s="351"/>
    </row>
    <row r="178" spans="1:9" ht="13.2" hidden="1" outlineLevel="1" x14ac:dyDescent="0.25">
      <c r="A178" s="106" t="s">
        <v>45</v>
      </c>
      <c r="B178" s="539">
        <v>45439</v>
      </c>
      <c r="C178" s="538">
        <v>45445</v>
      </c>
      <c r="D178" s="283">
        <f t="shared" si="10"/>
        <v>4231.3200000000006</v>
      </c>
      <c r="E178" s="109">
        <v>4.2313200000000002</v>
      </c>
      <c r="F178" s="687">
        <f t="shared" si="12"/>
        <v>-3.5395104030517821E-3</v>
      </c>
      <c r="G178" s="687">
        <f>IF(SUM($H$11:H178)=0,0,IF(H178&gt;0,0,(1+G177)*(1+F178)-1))</f>
        <v>0</v>
      </c>
      <c r="H178" s="315"/>
      <c r="I178" s="351"/>
    </row>
    <row r="179" spans="1:9" ht="13.2" hidden="1" outlineLevel="1" x14ac:dyDescent="0.25">
      <c r="A179" s="106" t="s">
        <v>45</v>
      </c>
      <c r="B179" s="539">
        <v>45446</v>
      </c>
      <c r="C179" s="538">
        <v>45452</v>
      </c>
      <c r="D179" s="283">
        <f t="shared" si="10"/>
        <v>4226.07</v>
      </c>
      <c r="E179" s="109">
        <v>4.22607</v>
      </c>
      <c r="F179" s="687">
        <f t="shared" si="12"/>
        <v>-1.24074756813497E-3</v>
      </c>
      <c r="G179" s="687">
        <f>IF(SUM($H$11:H179)=0,0,IF(H179&gt;0,0,(1+G178)*(1+F179)-1))</f>
        <v>0</v>
      </c>
      <c r="H179" s="315"/>
      <c r="I179" s="351"/>
    </row>
    <row r="180" spans="1:9" ht="13.2" hidden="1" outlineLevel="1" x14ac:dyDescent="0.25">
      <c r="A180" s="106" t="s">
        <v>45</v>
      </c>
      <c r="B180" s="539">
        <v>45453</v>
      </c>
      <c r="C180" s="538">
        <v>45459</v>
      </c>
      <c r="D180" s="283">
        <f t="shared" si="10"/>
        <v>4229.5999999999995</v>
      </c>
      <c r="E180" s="109">
        <v>4.2295999999999996</v>
      </c>
      <c r="F180" s="687">
        <f t="shared" si="12"/>
        <v>8.3529141732152645E-4</v>
      </c>
      <c r="G180" s="687">
        <f>IF(SUM($H$11:H180)=0,0,IF(H180&gt;0,0,(1+G179)*(1+F180)-1))</f>
        <v>0</v>
      </c>
      <c r="H180" s="315"/>
      <c r="I180" s="351"/>
    </row>
    <row r="181" spans="1:9" ht="13.2" hidden="1" outlineLevel="1" x14ac:dyDescent="0.25">
      <c r="A181" s="106" t="s">
        <v>45</v>
      </c>
      <c r="B181" s="539">
        <v>45460</v>
      </c>
      <c r="C181" s="538">
        <v>45466</v>
      </c>
      <c r="D181" s="283">
        <f t="shared" si="10"/>
        <v>4226.07</v>
      </c>
      <c r="E181" s="109">
        <v>4.22607</v>
      </c>
      <c r="F181" s="687">
        <f t="shared" si="12"/>
        <v>-8.3459428787591161E-4</v>
      </c>
      <c r="G181" s="687">
        <f>IF(SUM($H$11:H181)=0,0,IF(H181&gt;0,0,(1+G180)*(1+F181)-1))</f>
        <v>0</v>
      </c>
      <c r="H181" s="315"/>
      <c r="I181" s="351"/>
    </row>
    <row r="182" spans="1:9" ht="13.2" hidden="1" outlineLevel="1" x14ac:dyDescent="0.25">
      <c r="A182" s="106" t="s">
        <v>45</v>
      </c>
      <c r="B182" s="539">
        <v>45467</v>
      </c>
      <c r="C182" s="538">
        <v>45473</v>
      </c>
      <c r="D182" s="283">
        <f t="shared" si="10"/>
        <v>4226.07</v>
      </c>
      <c r="E182" s="109">
        <v>4.22607</v>
      </c>
      <c r="F182" s="687">
        <f t="shared" si="12"/>
        <v>0</v>
      </c>
      <c r="G182" s="687">
        <f>IF(SUM($H$11:H182)=0,0,IF(H182&gt;0,0,(1+G181)*(1+F182)-1))</f>
        <v>0</v>
      </c>
      <c r="H182" s="315"/>
      <c r="I182" s="351"/>
    </row>
    <row r="183" spans="1:9" ht="13.2" hidden="1" outlineLevel="1" x14ac:dyDescent="0.25">
      <c r="A183" s="106" t="s">
        <v>45</v>
      </c>
      <c r="B183" s="539">
        <v>45474</v>
      </c>
      <c r="C183" s="538">
        <v>45480</v>
      </c>
      <c r="D183" s="283">
        <f t="shared" si="10"/>
        <v>4334.16</v>
      </c>
      <c r="E183" s="109">
        <v>4.3341599999999998</v>
      </c>
      <c r="F183" s="687">
        <f t="shared" si="12"/>
        <v>2.5576954475434732E-2</v>
      </c>
      <c r="G183" s="687">
        <f>IF(SUM($H$11:H183)=0,0,IF(H183&gt;0,0,(1+G182)*(1+F183)-1))</f>
        <v>0</v>
      </c>
      <c r="H183" s="315"/>
      <c r="I183" s="351"/>
    </row>
    <row r="184" spans="1:9" ht="13.2" hidden="1" outlineLevel="1" x14ac:dyDescent="0.25">
      <c r="A184" s="106" t="s">
        <v>45</v>
      </c>
      <c r="B184" s="539">
        <v>45481</v>
      </c>
      <c r="C184" s="538">
        <v>45487</v>
      </c>
      <c r="D184" s="283">
        <f t="shared" si="10"/>
        <v>4344.91</v>
      </c>
      <c r="E184" s="109">
        <v>4.3449099999999996</v>
      </c>
      <c r="F184" s="687">
        <f t="shared" si="12"/>
        <v>2.4802960665966101E-3</v>
      </c>
      <c r="G184" s="687">
        <f>IF(SUM($H$11:H184)=0,0,IF(H184&gt;0,0,(1+G183)*(1+F184)-1))</f>
        <v>0</v>
      </c>
      <c r="H184" s="315"/>
      <c r="I184" s="351"/>
    </row>
    <row r="185" spans="1:9" ht="13.2" hidden="1" outlineLevel="1" x14ac:dyDescent="0.25">
      <c r="A185" s="106" t="s">
        <v>45</v>
      </c>
      <c r="B185" s="539">
        <v>45488</v>
      </c>
      <c r="C185" s="538">
        <v>45494</v>
      </c>
      <c r="D185" s="283">
        <f t="shared" si="10"/>
        <v>4342.0300000000007</v>
      </c>
      <c r="E185" s="109">
        <v>4.3420300000000003</v>
      </c>
      <c r="F185" s="687">
        <f t="shared" si="12"/>
        <v>-6.6284456985277185E-4</v>
      </c>
      <c r="G185" s="687">
        <f>IF(SUM($H$11:H185)=0,0,IF(H185&gt;0,0,(1+G184)*(1+F185)-1))</f>
        <v>0</v>
      </c>
      <c r="H185" s="315"/>
      <c r="I185" s="351"/>
    </row>
    <row r="186" spans="1:9" ht="13.2" hidden="1" outlineLevel="1" x14ac:dyDescent="0.25">
      <c r="A186" s="106" t="s">
        <v>45</v>
      </c>
      <c r="B186" s="539">
        <v>45495</v>
      </c>
      <c r="C186" s="538">
        <v>45501</v>
      </c>
      <c r="D186" s="283">
        <f t="shared" si="10"/>
        <v>4357.2699999999995</v>
      </c>
      <c r="E186" s="109">
        <v>4.3572699999999998</v>
      </c>
      <c r="F186" s="687">
        <f t="shared" si="12"/>
        <v>3.5098790197209961E-3</v>
      </c>
      <c r="G186" s="687">
        <f>IF(SUM($H$11:H186)=0,0,IF(H186&gt;0,0,(1+G185)*(1+F186)-1))</f>
        <v>0</v>
      </c>
      <c r="H186" s="315"/>
      <c r="I186" s="351"/>
    </row>
    <row r="187" spans="1:9" ht="13.2" hidden="1" outlineLevel="1" x14ac:dyDescent="0.25">
      <c r="A187" s="106" t="s">
        <v>45</v>
      </c>
      <c r="B187" s="539">
        <v>45502</v>
      </c>
      <c r="C187" s="538">
        <v>45508</v>
      </c>
      <c r="D187" s="283">
        <f t="shared" si="10"/>
        <v>4410.51</v>
      </c>
      <c r="E187" s="109">
        <v>4.4105100000000004</v>
      </c>
      <c r="F187" s="687">
        <f t="shared" si="12"/>
        <v>1.2218659848942215E-2</v>
      </c>
      <c r="G187" s="687">
        <f>IF(SUM($H$11:H187)=0,0,IF(H187&gt;0,0,(1+G186)*(1+F187)-1))</f>
        <v>0</v>
      </c>
      <c r="H187" s="315"/>
      <c r="I187" s="351"/>
    </row>
    <row r="188" spans="1:9" ht="13.2" hidden="1" outlineLevel="1" x14ac:dyDescent="0.25">
      <c r="A188" s="106" t="s">
        <v>45</v>
      </c>
      <c r="B188" s="539">
        <v>45509</v>
      </c>
      <c r="C188" s="538">
        <v>45515</v>
      </c>
      <c r="D188" s="283">
        <f t="shared" si="10"/>
        <v>4644.66</v>
      </c>
      <c r="E188" s="109">
        <v>4.64466</v>
      </c>
      <c r="F188" s="687">
        <f t="shared" si="12"/>
        <v>5.3089098539624624E-2</v>
      </c>
      <c r="G188" s="687">
        <f>IF(SUM($H$11:H188)=0,0,IF(H188&gt;0,0,(1+G187)*(1+F188)-1))</f>
        <v>0</v>
      </c>
      <c r="H188" s="315"/>
      <c r="I188" s="351"/>
    </row>
    <row r="189" spans="1:9" ht="13.2" hidden="1" outlineLevel="1" x14ac:dyDescent="0.25">
      <c r="A189" s="106" t="s">
        <v>45</v>
      </c>
      <c r="B189" s="539">
        <v>45516</v>
      </c>
      <c r="C189" s="538">
        <v>45522</v>
      </c>
      <c r="D189" s="283">
        <f t="shared" si="10"/>
        <v>4643.0999999999995</v>
      </c>
      <c r="E189" s="109">
        <v>4.6430999999999996</v>
      </c>
      <c r="F189" s="687">
        <f t="shared" si="12"/>
        <v>-3.3586957925879624E-4</v>
      </c>
      <c r="G189" s="687">
        <f>IF(SUM($H$11:H189)=0,0,IF(H189&gt;0,0,(1+G188)*(1+F189)-1))</f>
        <v>0</v>
      </c>
      <c r="H189" s="315"/>
      <c r="I189" s="351"/>
    </row>
    <row r="190" spans="1:9" ht="13.2" hidden="1" outlineLevel="1" x14ac:dyDescent="0.25">
      <c r="A190" s="106" t="s">
        <v>45</v>
      </c>
      <c r="B190" s="539">
        <v>45523</v>
      </c>
      <c r="C190" s="538">
        <v>45529</v>
      </c>
      <c r="D190" s="283">
        <f t="shared" si="10"/>
        <v>4641.5600000000004</v>
      </c>
      <c r="E190" s="109">
        <v>4.6415600000000001</v>
      </c>
      <c r="F190" s="687">
        <f t="shared" si="12"/>
        <v>-3.3167495854047324E-4</v>
      </c>
      <c r="G190" s="687">
        <f>IF(SUM($H$11:H190)=0,0,IF(H190&gt;0,0,(1+G189)*(1+F190)-1))</f>
        <v>0</v>
      </c>
      <c r="H190" s="315"/>
      <c r="I190" s="351"/>
    </row>
    <row r="191" spans="1:9" ht="13.2" hidden="1" outlineLevel="1" x14ac:dyDescent="0.25">
      <c r="A191" s="106" t="s">
        <v>45</v>
      </c>
      <c r="B191" s="539">
        <v>45530</v>
      </c>
      <c r="C191" s="538">
        <v>45536</v>
      </c>
      <c r="D191" s="283">
        <f t="shared" si="10"/>
        <v>4654.58</v>
      </c>
      <c r="E191" s="109">
        <v>4.6545800000000002</v>
      </c>
      <c r="F191" s="687">
        <f t="shared" si="12"/>
        <v>2.8050913916872755E-3</v>
      </c>
      <c r="G191" s="687">
        <f>IF(SUM($H$11:H191)=0,0,IF(H191&gt;0,0,(1+G190)*(1+F191)-1))</f>
        <v>0</v>
      </c>
      <c r="H191" s="315"/>
      <c r="I191" s="351"/>
    </row>
    <row r="192" spans="1:9" ht="13.2" hidden="1" outlineLevel="1" x14ac:dyDescent="0.25">
      <c r="A192" s="106" t="s">
        <v>45</v>
      </c>
      <c r="B192" s="539">
        <v>45537</v>
      </c>
      <c r="C192" s="538">
        <v>45543</v>
      </c>
      <c r="D192" s="283">
        <f t="shared" si="10"/>
        <v>4664.7699999999995</v>
      </c>
      <c r="E192" s="109">
        <v>4.6647699999999999</v>
      </c>
      <c r="F192" s="687">
        <f t="shared" si="12"/>
        <v>2.1892415642226215E-3</v>
      </c>
      <c r="G192" s="687">
        <f>IF(SUM($H$11:H192)=0,0,IF(H192&gt;0,0,(1+G191)*(1+F192)-1))</f>
        <v>0</v>
      </c>
      <c r="H192" s="315"/>
      <c r="I192" s="351"/>
    </row>
    <row r="193" spans="1:9" ht="13.2" hidden="1" outlineLevel="1" x14ac:dyDescent="0.25">
      <c r="A193" s="106" t="s">
        <v>45</v>
      </c>
      <c r="B193" s="539">
        <v>45544</v>
      </c>
      <c r="C193" s="538">
        <v>45550</v>
      </c>
      <c r="D193" s="283">
        <f t="shared" si="10"/>
        <v>4654.2300000000005</v>
      </c>
      <c r="E193" s="109">
        <v>4.6542300000000001</v>
      </c>
      <c r="F193" s="687">
        <f t="shared" si="12"/>
        <v>-2.2594897497624222E-3</v>
      </c>
      <c r="G193" s="687">
        <f>IF(SUM($H$11:H193)=0,0,IF(H193&gt;0,0,(1+G192)*(1+F193)-1))</f>
        <v>0</v>
      </c>
      <c r="H193" s="315"/>
      <c r="I193" s="351"/>
    </row>
    <row r="194" spans="1:9" ht="13.2" hidden="1" outlineLevel="1" x14ac:dyDescent="0.25">
      <c r="A194" s="106" t="s">
        <v>45</v>
      </c>
      <c r="B194" s="539">
        <v>45551</v>
      </c>
      <c r="C194" s="538">
        <v>45557</v>
      </c>
      <c r="D194" s="283">
        <f t="shared" ref="D194:D256" si="13">E194*1000</f>
        <v>4654.2700000000004</v>
      </c>
      <c r="E194" s="109">
        <v>4.6542700000000004</v>
      </c>
      <c r="F194" s="687">
        <f t="shared" si="12"/>
        <v>8.5943324674708776E-6</v>
      </c>
      <c r="G194" s="687">
        <f>IF(SUM($H$11:H194)=0,0,IF(H194&gt;0,0,(1+G193)*(1+F194)-1))</f>
        <v>0</v>
      </c>
      <c r="H194" s="315"/>
      <c r="I194" s="351"/>
    </row>
    <row r="195" spans="1:9" ht="13.2" hidden="1" outlineLevel="1" x14ac:dyDescent="0.25">
      <c r="A195" s="106" t="s">
        <v>45</v>
      </c>
      <c r="B195" s="539">
        <v>45558</v>
      </c>
      <c r="C195" s="538">
        <v>45564</v>
      </c>
      <c r="D195" s="283">
        <f t="shared" si="13"/>
        <v>4673.8999999999996</v>
      </c>
      <c r="E195" s="109">
        <v>4.6738999999999997</v>
      </c>
      <c r="F195" s="687">
        <f t="shared" si="12"/>
        <v>4.2176324106679708E-3</v>
      </c>
      <c r="G195" s="687">
        <f>IF(SUM($H$11:H195)=0,0,IF(H195&gt;0,0,(1+G194)*(1+F195)-1))</f>
        <v>0</v>
      </c>
      <c r="H195" s="315"/>
      <c r="I195" s="351"/>
    </row>
    <row r="196" spans="1:9" ht="13.2" hidden="1" outlineLevel="1" x14ac:dyDescent="0.25">
      <c r="A196" s="106" t="s">
        <v>45</v>
      </c>
      <c r="B196" s="539">
        <v>45565</v>
      </c>
      <c r="C196" s="538">
        <v>45571</v>
      </c>
      <c r="D196" s="283">
        <f t="shared" si="13"/>
        <v>4634.7300000000005</v>
      </c>
      <c r="E196" s="109">
        <v>4.6347300000000002</v>
      </c>
      <c r="F196" s="687">
        <f t="shared" si="12"/>
        <v>-8.3805815272041118E-3</v>
      </c>
      <c r="G196" s="687">
        <f>IF(SUM($H$11:H196)=0,0,IF(H196&gt;0,0,(1+G195)*(1+F196)-1))</f>
        <v>0</v>
      </c>
      <c r="H196" s="315"/>
      <c r="I196" s="351"/>
    </row>
    <row r="197" spans="1:9" ht="13.2" hidden="1" outlineLevel="1" x14ac:dyDescent="0.25">
      <c r="A197" s="106" t="s">
        <v>45</v>
      </c>
      <c r="B197" s="539">
        <v>45572</v>
      </c>
      <c r="C197" s="538">
        <v>45578</v>
      </c>
      <c r="D197" s="283">
        <f t="shared" si="13"/>
        <v>4638.17</v>
      </c>
      <c r="E197" s="109">
        <v>4.6381699999999997</v>
      </c>
      <c r="F197" s="687">
        <f t="shared" si="12"/>
        <v>7.4222230852716287E-4</v>
      </c>
      <c r="G197" s="687">
        <f>IF(SUM($H$11:H197)=0,0,IF(H197&gt;0,0,(1+G196)*(1+F197)-1))</f>
        <v>0</v>
      </c>
      <c r="H197" s="315"/>
      <c r="I197" s="351"/>
    </row>
    <row r="198" spans="1:9" ht="13.2" hidden="1" outlineLevel="1" x14ac:dyDescent="0.25">
      <c r="A198" s="106" t="s">
        <v>45</v>
      </c>
      <c r="B198" s="539">
        <v>45579</v>
      </c>
      <c r="C198" s="538">
        <v>45585</v>
      </c>
      <c r="D198" s="283">
        <f t="shared" si="13"/>
        <v>4656.9000000000005</v>
      </c>
      <c r="E198" s="109">
        <v>4.6569000000000003</v>
      </c>
      <c r="F198" s="687">
        <f t="shared" si="12"/>
        <v>4.0382305952564312E-3</v>
      </c>
      <c r="G198" s="687">
        <f>IF(SUM($H$11:H198)=0,0,IF(H198&gt;0,0,(1+G197)*(1+F198)-1))</f>
        <v>0</v>
      </c>
      <c r="H198" s="315"/>
      <c r="I198" s="351"/>
    </row>
    <row r="199" spans="1:9" ht="13.2" hidden="1" outlineLevel="1" x14ac:dyDescent="0.25">
      <c r="A199" s="106" t="s">
        <v>45</v>
      </c>
      <c r="B199" s="539">
        <v>45586</v>
      </c>
      <c r="C199" s="538">
        <v>45592</v>
      </c>
      <c r="D199" s="283">
        <f t="shared" si="13"/>
        <v>4650.2800000000007</v>
      </c>
      <c r="E199" s="109">
        <v>4.6502800000000004</v>
      </c>
      <c r="F199" s="687">
        <f t="shared" si="12"/>
        <v>-1.4215465223645918E-3</v>
      </c>
      <c r="G199" s="687">
        <f>IF(SUM($H$11:H199)=0,0,IF(H199&gt;0,0,(1+G198)*(1+F199)-1))</f>
        <v>0</v>
      </c>
      <c r="H199" s="315"/>
      <c r="I199" s="351"/>
    </row>
    <row r="200" spans="1:9" ht="13.2" hidden="1" outlineLevel="1" x14ac:dyDescent="0.25">
      <c r="A200" s="106" t="s">
        <v>45</v>
      </c>
      <c r="B200" s="539">
        <v>45593</v>
      </c>
      <c r="C200" s="538">
        <v>45599</v>
      </c>
      <c r="D200" s="283">
        <f t="shared" si="13"/>
        <v>4636.8500000000004</v>
      </c>
      <c r="E200" s="109">
        <v>4.6368499999999999</v>
      </c>
      <c r="F200" s="687">
        <f t="shared" si="12"/>
        <v>-2.8879981420474321E-3</v>
      </c>
      <c r="G200" s="687">
        <f>IF(SUM($H$11:H200)=0,0,IF(H200&gt;0,0,(1+G199)*(1+F200)-1))</f>
        <v>0</v>
      </c>
      <c r="H200" s="315"/>
      <c r="I200" s="351"/>
    </row>
    <row r="201" spans="1:9" ht="13.2" hidden="1" outlineLevel="1" x14ac:dyDescent="0.25">
      <c r="A201" s="106" t="s">
        <v>45</v>
      </c>
      <c r="B201" s="539">
        <v>45600</v>
      </c>
      <c r="C201" s="538">
        <v>45606</v>
      </c>
      <c r="D201" s="283">
        <f t="shared" si="13"/>
        <v>4652.3</v>
      </c>
      <c r="E201" s="109">
        <v>4.6523000000000003</v>
      </c>
      <c r="F201" s="687">
        <f t="shared" si="12"/>
        <v>3.3320034074857396E-3</v>
      </c>
      <c r="G201" s="687">
        <f>IF(SUM($H$11:H201)=0,0,IF(H201&gt;0,0,(1+G200)*(1+F201)-1))</f>
        <v>0</v>
      </c>
      <c r="H201" s="315"/>
      <c r="I201" s="351"/>
    </row>
    <row r="202" spans="1:9" ht="13.2" hidden="1" outlineLevel="1" x14ac:dyDescent="0.25">
      <c r="A202" s="106" t="s">
        <v>45</v>
      </c>
      <c r="B202" s="539">
        <v>45607</v>
      </c>
      <c r="C202" s="538">
        <v>45613</v>
      </c>
      <c r="D202" s="283">
        <f t="shared" si="13"/>
        <v>4651.72</v>
      </c>
      <c r="E202" s="109">
        <v>4.6517200000000001</v>
      </c>
      <c r="F202" s="687">
        <f t="shared" si="12"/>
        <v>-1.2466951830281126E-4</v>
      </c>
      <c r="G202" s="687">
        <f>IF(SUM($H$11:H202)=0,0,IF(H202&gt;0,0,(1+G201)*(1+F202)-1))</f>
        <v>0</v>
      </c>
      <c r="H202" s="315"/>
      <c r="I202" s="351"/>
    </row>
    <row r="203" spans="1:9" ht="13.2" hidden="1" outlineLevel="1" x14ac:dyDescent="0.25">
      <c r="A203" s="106" t="s">
        <v>45</v>
      </c>
      <c r="B203" s="539">
        <v>45614</v>
      </c>
      <c r="C203" s="538">
        <v>45620</v>
      </c>
      <c r="D203" s="283">
        <f t="shared" si="13"/>
        <v>4685.0300000000007</v>
      </c>
      <c r="E203" s="109">
        <v>4.6850300000000002</v>
      </c>
      <c r="F203" s="687">
        <f t="shared" si="12"/>
        <v>7.1607921371019678E-3</v>
      </c>
      <c r="G203" s="687">
        <f>IF(SUM($H$11:H203)=0,0,IF(H203&gt;0,0,(1+G202)*(1+F203)-1))</f>
        <v>0</v>
      </c>
      <c r="H203" s="315"/>
      <c r="I203" s="351"/>
    </row>
    <row r="204" spans="1:9" ht="13.2" hidden="1" outlineLevel="1" x14ac:dyDescent="0.25">
      <c r="A204" s="106" t="s">
        <v>45</v>
      </c>
      <c r="B204" s="539">
        <v>45621</v>
      </c>
      <c r="C204" s="538">
        <v>45627</v>
      </c>
      <c r="D204" s="283">
        <f t="shared" si="13"/>
        <v>4653.93</v>
      </c>
      <c r="E204" s="109">
        <v>4.6539299999999999</v>
      </c>
      <c r="F204" s="687">
        <f t="shared" si="12"/>
        <v>-6.638164536833302E-3</v>
      </c>
      <c r="G204" s="687">
        <f>IF(SUM($H$11:H204)=0,0,IF(H204&gt;0,0,(1+G203)*(1+F204)-1))</f>
        <v>0</v>
      </c>
      <c r="H204" s="315"/>
      <c r="I204" s="351"/>
    </row>
    <row r="205" spans="1:9" ht="13.2" hidden="1" outlineLevel="1" x14ac:dyDescent="0.25">
      <c r="A205" s="106" t="s">
        <v>45</v>
      </c>
      <c r="B205" s="539">
        <v>45628</v>
      </c>
      <c r="C205" s="538">
        <v>45634</v>
      </c>
      <c r="D205" s="283">
        <f t="shared" si="13"/>
        <v>4792.9000000000005</v>
      </c>
      <c r="E205" s="109">
        <v>4.7929000000000004</v>
      </c>
      <c r="F205" s="687">
        <f t="shared" si="12"/>
        <v>2.9860784326365186E-2</v>
      </c>
      <c r="G205" s="687">
        <f>IF(SUM($H$11:H205)=0,0,IF(H205&gt;0,0,(1+G204)*(1+F205)-1))</f>
        <v>0</v>
      </c>
      <c r="H205" s="315"/>
      <c r="I205" s="351"/>
    </row>
    <row r="206" spans="1:9" ht="13.2" hidden="1" outlineLevel="1" x14ac:dyDescent="0.25">
      <c r="A206" s="106" t="s">
        <v>45</v>
      </c>
      <c r="B206" s="539">
        <v>45635</v>
      </c>
      <c r="C206" s="538">
        <v>45641</v>
      </c>
      <c r="D206" s="283">
        <f t="shared" si="13"/>
        <v>4788.47</v>
      </c>
      <c r="E206" s="109">
        <v>4.7884700000000002</v>
      </c>
      <c r="F206" s="687">
        <f t="shared" si="12"/>
        <v>-9.2428383650822177E-4</v>
      </c>
      <c r="G206" s="687">
        <f>IF(SUM($H$11:H206)=0,0,IF(H206&gt;0,0,(1+G205)*(1+F206)-1))</f>
        <v>0</v>
      </c>
      <c r="H206" s="315"/>
      <c r="I206" s="351"/>
    </row>
    <row r="207" spans="1:9" ht="13.2" hidden="1" outlineLevel="1" x14ac:dyDescent="0.25">
      <c r="A207" s="106" t="s">
        <v>45</v>
      </c>
      <c r="B207" s="539">
        <v>45642</v>
      </c>
      <c r="C207" s="538">
        <v>45648</v>
      </c>
      <c r="D207" s="283">
        <f t="shared" si="13"/>
        <v>4801.42</v>
      </c>
      <c r="E207" s="109">
        <v>4.8014200000000002</v>
      </c>
      <c r="F207" s="687">
        <f t="shared" si="12"/>
        <v>2.7044128918005672E-3</v>
      </c>
      <c r="G207" s="687">
        <f>IF(SUM($H$11:H207)=0,0,IF(H207&gt;0,0,(1+G206)*(1+F207)-1))</f>
        <v>0</v>
      </c>
      <c r="H207" s="315"/>
      <c r="I207" s="351"/>
    </row>
    <row r="208" spans="1:9" ht="13.8" hidden="1" outlineLevel="1" thickBot="1" x14ac:dyDescent="0.3">
      <c r="A208" s="549" t="s">
        <v>45</v>
      </c>
      <c r="B208" s="584">
        <v>45649</v>
      </c>
      <c r="C208" s="585">
        <v>45655</v>
      </c>
      <c r="D208" s="552">
        <f t="shared" si="13"/>
        <v>4801.42</v>
      </c>
      <c r="E208" s="586">
        <v>4.8014200000000002</v>
      </c>
      <c r="F208" s="688">
        <f t="shared" si="12"/>
        <v>0</v>
      </c>
      <c r="G208" s="688">
        <f>IF(SUM($H$11:H208)=0,0,IF(H208&gt;0,0,(1+G207)*(1+F208)-1))</f>
        <v>0</v>
      </c>
      <c r="H208" s="547"/>
      <c r="I208" s="351"/>
    </row>
    <row r="209" spans="1:9" ht="13.2" hidden="1" outlineLevel="1" x14ac:dyDescent="0.25">
      <c r="A209" s="111" t="s">
        <v>45</v>
      </c>
      <c r="B209" s="581">
        <v>45656</v>
      </c>
      <c r="C209" s="582">
        <v>45662</v>
      </c>
      <c r="D209" s="284">
        <f t="shared" si="13"/>
        <v>4801.42</v>
      </c>
      <c r="E209" s="583">
        <v>4.8014200000000002</v>
      </c>
      <c r="F209" s="687">
        <f t="shared" si="12"/>
        <v>0</v>
      </c>
      <c r="G209" s="687">
        <f>IF(SUM($H$11:H209)=0,0,IF(H209&gt;0,0,(1+G208)*(1+F209)-1))</f>
        <v>0</v>
      </c>
      <c r="H209" s="320"/>
      <c r="I209" s="351"/>
    </row>
    <row r="210" spans="1:9" ht="13.2" hidden="1" outlineLevel="1" x14ac:dyDescent="0.25">
      <c r="A210" s="106" t="s">
        <v>45</v>
      </c>
      <c r="B210" s="539">
        <v>45663</v>
      </c>
      <c r="C210" s="538">
        <v>45669</v>
      </c>
      <c r="D210" s="283">
        <f t="shared" si="13"/>
        <v>4782.8900000000003</v>
      </c>
      <c r="E210" s="109">
        <v>4.7828900000000001</v>
      </c>
      <c r="F210" s="687">
        <f t="shared" si="12"/>
        <v>-3.8592749644895674E-3</v>
      </c>
      <c r="G210" s="687">
        <f>IF(SUM($H$11:H210)=0,0,IF(H210&gt;0,0,(1+G209)*(1+F210)-1))</f>
        <v>0</v>
      </c>
      <c r="H210" s="315"/>
      <c r="I210" s="351"/>
    </row>
    <row r="211" spans="1:9" ht="13.2" hidden="1" outlineLevel="1" x14ac:dyDescent="0.25">
      <c r="A211" s="106" t="s">
        <v>45</v>
      </c>
      <c r="B211" s="539">
        <v>45670</v>
      </c>
      <c r="C211" s="538">
        <v>45676</v>
      </c>
      <c r="D211" s="283">
        <f t="shared" si="13"/>
        <v>4789.6099999999997</v>
      </c>
      <c r="E211" s="109">
        <v>4.7896099999999997</v>
      </c>
      <c r="F211" s="687">
        <f t="shared" si="12"/>
        <v>1.4050082690588717E-3</v>
      </c>
      <c r="G211" s="687">
        <f>IF(SUM($H$11:H211)=0,0,IF(H211&gt;0,0,(1+G210)*(1+F211)-1))</f>
        <v>0</v>
      </c>
      <c r="H211" s="315"/>
      <c r="I211" s="351"/>
    </row>
    <row r="212" spans="1:9" ht="13.2" hidden="1" outlineLevel="1" x14ac:dyDescent="0.25">
      <c r="A212" s="106" t="s">
        <v>45</v>
      </c>
      <c r="B212" s="539">
        <v>45677</v>
      </c>
      <c r="C212" s="538">
        <v>45683</v>
      </c>
      <c r="D212" s="283">
        <f t="shared" si="13"/>
        <v>4782.8900000000003</v>
      </c>
      <c r="E212" s="109">
        <v>4.7828900000000001</v>
      </c>
      <c r="F212" s="687">
        <f t="shared" si="12"/>
        <v>-1.4030369904854956E-3</v>
      </c>
      <c r="G212" s="687">
        <f>IF(SUM($H$11:H212)=0,0,IF(H212&gt;0,0,(1+G211)*(1+F212)-1))</f>
        <v>0</v>
      </c>
      <c r="H212" s="315"/>
      <c r="I212" s="351"/>
    </row>
    <row r="213" spans="1:9" ht="13.2" hidden="1" outlineLevel="1" x14ac:dyDescent="0.25">
      <c r="A213" s="106" t="s">
        <v>45</v>
      </c>
      <c r="B213" s="539">
        <v>45684</v>
      </c>
      <c r="C213" s="538">
        <v>45690</v>
      </c>
      <c r="D213" s="283">
        <f t="shared" si="13"/>
        <v>4813.25</v>
      </c>
      <c r="E213" s="109">
        <v>4.81325</v>
      </c>
      <c r="F213" s="687">
        <f t="shared" si="12"/>
        <v>6.3476266441417906E-3</v>
      </c>
      <c r="G213" s="687">
        <f>IF(SUM($H$11:H213)=0,0,IF(H213&gt;0,0,(1+G212)*(1+F213)-1))</f>
        <v>0</v>
      </c>
      <c r="H213" s="315"/>
      <c r="I213" s="351"/>
    </row>
    <row r="214" spans="1:9" ht="13.2" hidden="1" outlineLevel="1" x14ac:dyDescent="0.25">
      <c r="A214" s="106" t="s">
        <v>45</v>
      </c>
      <c r="B214" s="539">
        <v>45691</v>
      </c>
      <c r="C214" s="538">
        <v>45697</v>
      </c>
      <c r="D214" s="283">
        <f t="shared" si="13"/>
        <v>5002.9000000000005</v>
      </c>
      <c r="E214" s="109">
        <v>5.0029000000000003</v>
      </c>
      <c r="F214" s="687">
        <f t="shared" si="12"/>
        <v>3.9401651690645689E-2</v>
      </c>
      <c r="G214" s="687">
        <f>IF(SUM($H$11:H214)=0,0,IF(H214&gt;0,0,(1+G213)*(1+F214)-1))</f>
        <v>0</v>
      </c>
      <c r="H214" s="315"/>
      <c r="I214" s="351"/>
    </row>
    <row r="215" spans="1:9" ht="13.2" hidden="1" outlineLevel="1" x14ac:dyDescent="0.25">
      <c r="A215" s="106" t="s">
        <v>45</v>
      </c>
      <c r="B215" s="539">
        <v>45698</v>
      </c>
      <c r="C215" s="538">
        <v>45704</v>
      </c>
      <c r="D215" s="283">
        <f t="shared" si="13"/>
        <v>5002.9000000000005</v>
      </c>
      <c r="E215" s="109">
        <v>5.0029000000000003</v>
      </c>
      <c r="F215" s="687">
        <f t="shared" si="12"/>
        <v>0</v>
      </c>
      <c r="G215" s="687">
        <f>IF(SUM($H$11:H215)=0,0,IF(H215&gt;0,0,(1+G214)*(1+F215)-1))</f>
        <v>0</v>
      </c>
      <c r="H215" s="315"/>
      <c r="I215" s="351"/>
    </row>
    <row r="216" spans="1:9" ht="13.2" hidden="1" outlineLevel="1" x14ac:dyDescent="0.25">
      <c r="A216" s="106" t="s">
        <v>45</v>
      </c>
      <c r="B216" s="539">
        <v>45705</v>
      </c>
      <c r="C216" s="538">
        <v>45711</v>
      </c>
      <c r="D216" s="283">
        <f t="shared" si="13"/>
        <v>5002.9000000000005</v>
      </c>
      <c r="E216" s="109">
        <v>5.0029000000000003</v>
      </c>
      <c r="F216" s="687">
        <f t="shared" si="12"/>
        <v>0</v>
      </c>
      <c r="G216" s="687">
        <f>IF(SUM($H$11:H216)=0,0,IF(H216&gt;0,0,(1+G215)*(1+F216)-1))</f>
        <v>0</v>
      </c>
      <c r="H216" s="315"/>
      <c r="I216" s="351"/>
    </row>
    <row r="217" spans="1:9" ht="13.2" hidden="1" outlineLevel="1" x14ac:dyDescent="0.25">
      <c r="A217" s="106" t="s">
        <v>45</v>
      </c>
      <c r="B217" s="539">
        <v>45712</v>
      </c>
      <c r="C217" s="538">
        <v>45718</v>
      </c>
      <c r="D217" s="283">
        <f t="shared" si="13"/>
        <v>5009.17</v>
      </c>
      <c r="E217" s="109">
        <v>5.0091700000000001</v>
      </c>
      <c r="F217" s="687">
        <f t="shared" si="12"/>
        <v>1.2532731016010601E-3</v>
      </c>
      <c r="G217" s="687">
        <f>IF(SUM($H$11:H217)=0,0,IF(H217&gt;0,0,(1+G216)*(1+F217)-1))</f>
        <v>0</v>
      </c>
      <c r="H217" s="315"/>
      <c r="I217" s="351"/>
    </row>
    <row r="218" spans="1:9" ht="13.2" hidden="1" outlineLevel="1" x14ac:dyDescent="0.25">
      <c r="A218" s="106" t="s">
        <v>45</v>
      </c>
      <c r="B218" s="539">
        <v>45719</v>
      </c>
      <c r="C218" s="538">
        <v>45725</v>
      </c>
      <c r="D218" s="283">
        <f t="shared" si="13"/>
        <v>5005.87</v>
      </c>
      <c r="E218" s="109">
        <v>5.0058699999999998</v>
      </c>
      <c r="F218" s="687">
        <f t="shared" si="12"/>
        <v>-6.5879177588301641E-4</v>
      </c>
      <c r="G218" s="687">
        <f>IF(SUM($H$11:H218)=0,0,IF(H218&gt;0,0,(1+G217)*(1+F218)-1))</f>
        <v>0</v>
      </c>
      <c r="H218" s="315"/>
      <c r="I218" s="351"/>
    </row>
    <row r="219" spans="1:9" ht="13.2" hidden="1" outlineLevel="1" x14ac:dyDescent="0.25">
      <c r="A219" s="106" t="s">
        <v>45</v>
      </c>
      <c r="B219" s="539">
        <v>45726</v>
      </c>
      <c r="C219" s="538">
        <v>45732</v>
      </c>
      <c r="D219" s="283">
        <f t="shared" si="13"/>
        <v>5011.5600000000004</v>
      </c>
      <c r="E219" s="109">
        <v>5.0115600000000002</v>
      </c>
      <c r="F219" s="687">
        <f t="shared" si="12"/>
        <v>1.1366655546389826E-3</v>
      </c>
      <c r="G219" s="687">
        <f>IF(SUM($H$11:H219)=0,0,IF(H219&gt;0,0,(1+G218)*(1+F219)-1))</f>
        <v>0</v>
      </c>
      <c r="H219" s="315"/>
      <c r="I219" s="351"/>
    </row>
    <row r="220" spans="1:9" ht="13.2" hidden="1" outlineLevel="1" x14ac:dyDescent="0.25">
      <c r="A220" s="106" t="s">
        <v>45</v>
      </c>
      <c r="B220" s="539">
        <v>45733</v>
      </c>
      <c r="C220" s="538">
        <v>45739</v>
      </c>
      <c r="D220" s="283">
        <f t="shared" si="13"/>
        <v>5020.37</v>
      </c>
      <c r="E220" s="109">
        <v>5.0203699999999998</v>
      </c>
      <c r="F220" s="687">
        <f t="shared" ref="F220:F256" si="14">(D220/D219-1)</f>
        <v>1.7579356527706036E-3</v>
      </c>
      <c r="G220" s="687">
        <f>IF(SUM($H$11:H220)=0,0,IF(H220&gt;0,0,(1+G219)*(1+F220)-1))</f>
        <v>0</v>
      </c>
      <c r="H220" s="315"/>
      <c r="I220" s="351"/>
    </row>
    <row r="221" spans="1:9" ht="13.2" hidden="1" outlineLevel="1" x14ac:dyDescent="0.25">
      <c r="A221" s="106" t="s">
        <v>45</v>
      </c>
      <c r="B221" s="539">
        <v>45740</v>
      </c>
      <c r="C221" s="538">
        <v>45746</v>
      </c>
      <c r="D221" s="283">
        <f t="shared" si="13"/>
        <v>5013.0800000000008</v>
      </c>
      <c r="E221" s="109">
        <v>5.0130800000000004</v>
      </c>
      <c r="F221" s="687">
        <f t="shared" si="14"/>
        <v>-1.4520842089326136E-3</v>
      </c>
      <c r="G221" s="687">
        <f>IF(SUM($H$11:H221)=0,0,IF(H221&gt;0,0,(1+G220)*(1+F221)-1))</f>
        <v>0</v>
      </c>
      <c r="H221" s="315"/>
      <c r="I221" s="351"/>
    </row>
    <row r="222" spans="1:9" ht="13.2" hidden="1" outlineLevel="1" x14ac:dyDescent="0.25">
      <c r="A222" s="106" t="s">
        <v>45</v>
      </c>
      <c r="B222" s="539">
        <v>45747</v>
      </c>
      <c r="C222" s="538">
        <v>45753</v>
      </c>
      <c r="D222" s="283">
        <f t="shared" si="13"/>
        <v>5031.92</v>
      </c>
      <c r="E222" s="109">
        <v>5.0319200000000004</v>
      </c>
      <c r="F222" s="687">
        <f t="shared" si="14"/>
        <v>3.7581686308614248E-3</v>
      </c>
      <c r="G222" s="687">
        <f>IF(SUM($H$11:H222)=0,0,IF(H222&gt;0,0,(1+G221)*(1+F222)-1))</f>
        <v>0</v>
      </c>
      <c r="H222" s="315"/>
      <c r="I222" s="351"/>
    </row>
    <row r="223" spans="1:9" ht="13.2" hidden="1" outlineLevel="1" x14ac:dyDescent="0.25">
      <c r="A223" s="106" t="s">
        <v>45</v>
      </c>
      <c r="B223" s="539">
        <v>45754</v>
      </c>
      <c r="C223" s="538">
        <v>45760</v>
      </c>
      <c r="D223" s="283">
        <f t="shared" si="13"/>
        <v>5002.9000000000005</v>
      </c>
      <c r="E223" s="109">
        <v>5.0029000000000003</v>
      </c>
      <c r="F223" s="687">
        <f t="shared" si="14"/>
        <v>-5.7671823081446583E-3</v>
      </c>
      <c r="G223" s="687">
        <f>IF(SUM($H$11:H223)=0,0,IF(H223&gt;0,0,(1+G222)*(1+F223)-1))</f>
        <v>0</v>
      </c>
      <c r="H223" s="315"/>
      <c r="I223" s="351"/>
    </row>
    <row r="224" spans="1:9" ht="13.2" hidden="1" outlineLevel="1" x14ac:dyDescent="0.25">
      <c r="A224" s="106" t="s">
        <v>45</v>
      </c>
      <c r="B224" s="539">
        <v>45761</v>
      </c>
      <c r="C224" s="538">
        <v>45767</v>
      </c>
      <c r="D224" s="283">
        <f t="shared" si="13"/>
        <v>5016.12</v>
      </c>
      <c r="E224" s="109">
        <v>5.0161199999999999</v>
      </c>
      <c r="F224" s="687">
        <f t="shared" si="14"/>
        <v>2.642467368925816E-3</v>
      </c>
      <c r="G224" s="687">
        <f>IF(SUM($H$11:H224)=0,0,IF(H224&gt;0,0,(1+G223)*(1+F224)-1))</f>
        <v>0</v>
      </c>
      <c r="H224" s="315"/>
      <c r="I224" s="351"/>
    </row>
    <row r="225" spans="1:9" ht="13.2" hidden="1" outlineLevel="1" x14ac:dyDescent="0.25">
      <c r="A225" s="106" t="s">
        <v>45</v>
      </c>
      <c r="B225" s="539">
        <v>45768</v>
      </c>
      <c r="C225" s="538">
        <v>45774</v>
      </c>
      <c r="D225" s="283">
        <f t="shared" si="13"/>
        <v>4900.22</v>
      </c>
      <c r="E225" s="109">
        <v>4.90022</v>
      </c>
      <c r="F225" s="687">
        <f t="shared" si="14"/>
        <v>-2.3105507842715034E-2</v>
      </c>
      <c r="G225" s="687">
        <f>IF(SUM($H$11:H225)=0,0,IF(H225&gt;0,0,(1+G224)*(1+F225)-1))</f>
        <v>0</v>
      </c>
      <c r="H225" s="315"/>
      <c r="I225" s="351"/>
    </row>
    <row r="226" spans="1:9" ht="13.2" hidden="1" outlineLevel="1" x14ac:dyDescent="0.25">
      <c r="A226" s="106" t="s">
        <v>45</v>
      </c>
      <c r="B226" s="539">
        <v>45775</v>
      </c>
      <c r="C226" s="538">
        <v>45781</v>
      </c>
      <c r="D226" s="283">
        <f t="shared" si="13"/>
        <v>4910.76</v>
      </c>
      <c r="E226" s="109">
        <v>4.9107599999999998</v>
      </c>
      <c r="F226" s="687">
        <f t="shared" si="14"/>
        <v>2.1509238360726268E-3</v>
      </c>
      <c r="G226" s="687">
        <f>IF(SUM($H$11:H226)=0,0,IF(H226&gt;0,0,(1+G225)*(1+F226)-1))</f>
        <v>0</v>
      </c>
      <c r="H226" s="315"/>
      <c r="I226" s="351"/>
    </row>
    <row r="227" spans="1:9" ht="13.2" hidden="1" outlineLevel="1" x14ac:dyDescent="0.25">
      <c r="A227" s="106" t="s">
        <v>45</v>
      </c>
      <c r="B227" s="539">
        <v>45782</v>
      </c>
      <c r="C227" s="538">
        <v>45788</v>
      </c>
      <c r="D227" s="283">
        <f t="shared" si="13"/>
        <v>4837.28</v>
      </c>
      <c r="E227" s="109">
        <v>4.8372799999999998</v>
      </c>
      <c r="F227" s="687">
        <f t="shared" si="14"/>
        <v>-1.4963060707507636E-2</v>
      </c>
      <c r="G227" s="687">
        <f>IF(SUM($H$11:H227)=0,0,IF(H227&gt;0,0,(1+G226)*(1+F227)-1))</f>
        <v>0</v>
      </c>
      <c r="H227" s="315"/>
      <c r="I227" s="351"/>
    </row>
    <row r="228" spans="1:9" ht="13.2" hidden="1" outlineLevel="1" x14ac:dyDescent="0.25">
      <c r="A228" s="106" t="s">
        <v>45</v>
      </c>
      <c r="B228" s="539">
        <v>45789</v>
      </c>
      <c r="C228" s="538">
        <v>45795</v>
      </c>
      <c r="D228" s="283">
        <f t="shared" si="13"/>
        <v>4837.28</v>
      </c>
      <c r="E228" s="109">
        <v>4.8372799999999998</v>
      </c>
      <c r="F228" s="687">
        <f t="shared" si="14"/>
        <v>0</v>
      </c>
      <c r="G228" s="687">
        <f>IF(SUM($H$11:H228)=0,0,IF(H228&gt;0,0,(1+G227)*(1+F228)-1))</f>
        <v>0</v>
      </c>
      <c r="H228" s="315"/>
      <c r="I228" s="351"/>
    </row>
    <row r="229" spans="1:9" ht="13.2" hidden="1" outlineLevel="1" x14ac:dyDescent="0.25">
      <c r="A229" s="106" t="s">
        <v>45</v>
      </c>
      <c r="B229" s="539">
        <v>45796</v>
      </c>
      <c r="C229" s="538">
        <v>45802</v>
      </c>
      <c r="D229" s="283">
        <f t="shared" si="13"/>
        <v>4843.58</v>
      </c>
      <c r="E229" s="109">
        <v>4.8435800000000002</v>
      </c>
      <c r="F229" s="687">
        <f t="shared" si="14"/>
        <v>1.3023848112989622E-3</v>
      </c>
      <c r="G229" s="687">
        <f>IF(SUM($H$11:H229)=0,0,IF(H229&gt;0,0,(1+G228)*(1+F229)-1))</f>
        <v>0</v>
      </c>
      <c r="H229" s="315"/>
      <c r="I229" s="351"/>
    </row>
    <row r="230" spans="1:9" ht="13.2" hidden="1" outlineLevel="1" x14ac:dyDescent="0.25">
      <c r="A230" s="106" t="s">
        <v>45</v>
      </c>
      <c r="B230" s="539">
        <v>45803</v>
      </c>
      <c r="C230" s="538">
        <v>45809</v>
      </c>
      <c r="D230" s="283">
        <f t="shared" si="13"/>
        <v>4837.28</v>
      </c>
      <c r="E230" s="109">
        <v>4.8372799999999998</v>
      </c>
      <c r="F230" s="687">
        <f t="shared" si="14"/>
        <v>-1.3006908113420979E-3</v>
      </c>
      <c r="G230" s="687">
        <f>IF(SUM($H$11:H230)=0,0,IF(H230&gt;0,0,(1+G229)*(1+F230)-1))</f>
        <v>0</v>
      </c>
      <c r="H230" s="315"/>
      <c r="I230" s="351"/>
    </row>
    <row r="231" spans="1:9" ht="13.2" hidden="1" outlineLevel="1" x14ac:dyDescent="0.25">
      <c r="A231" s="106" t="s">
        <v>45</v>
      </c>
      <c r="B231" s="539">
        <v>45810</v>
      </c>
      <c r="C231" s="538">
        <v>45816</v>
      </c>
      <c r="D231" s="283">
        <f t="shared" si="13"/>
        <v>4655.8900000000003</v>
      </c>
      <c r="E231" s="109">
        <v>4.6558900000000003</v>
      </c>
      <c r="F231" s="687">
        <f t="shared" si="14"/>
        <v>-3.7498346178017283E-2</v>
      </c>
      <c r="G231" s="687">
        <f>IF(SUM($H$11:H231)=0,0,IF(H231&gt;0,0,(1+G230)*(1+F231)-1))</f>
        <v>0</v>
      </c>
      <c r="H231" s="315"/>
      <c r="I231" s="351"/>
    </row>
    <row r="232" spans="1:9" ht="13.2" hidden="1" outlineLevel="1" x14ac:dyDescent="0.25">
      <c r="A232" s="106" t="s">
        <v>45</v>
      </c>
      <c r="B232" s="539">
        <v>45817</v>
      </c>
      <c r="C232" s="538">
        <v>45823</v>
      </c>
      <c r="D232" s="283">
        <f t="shared" si="13"/>
        <v>4675.4699999999993</v>
      </c>
      <c r="E232" s="109">
        <v>4.6754699999999998</v>
      </c>
      <c r="F232" s="687">
        <f t="shared" si="14"/>
        <v>4.2054258154722302E-3</v>
      </c>
      <c r="G232" s="687">
        <f>IF(SUM($H$11:H232)=0,0,IF(H232&gt;0,0,(1+G231)*(1+F232)-1))</f>
        <v>0</v>
      </c>
      <c r="H232" s="315"/>
      <c r="I232" s="351"/>
    </row>
    <row r="233" spans="1:9" ht="13.2" hidden="1" outlineLevel="1" x14ac:dyDescent="0.25">
      <c r="A233" s="106" t="s">
        <v>45</v>
      </c>
      <c r="B233" s="539">
        <v>45824</v>
      </c>
      <c r="C233" s="538">
        <v>45830</v>
      </c>
      <c r="D233" s="283">
        <f t="shared" si="13"/>
        <v>4655.8900000000003</v>
      </c>
      <c r="E233" s="109">
        <v>4.6558900000000003</v>
      </c>
      <c r="F233" s="687">
        <f t="shared" si="14"/>
        <v>-4.1878142732172385E-3</v>
      </c>
      <c r="G233" s="687">
        <f>IF(SUM($H$11:H233)=0,0,IF(H233&gt;0,0,(1+G232)*(1+F233)-1))</f>
        <v>0</v>
      </c>
      <c r="H233" s="315"/>
      <c r="I233" s="351"/>
    </row>
    <row r="234" spans="1:9" ht="13.2" hidden="1" outlineLevel="1" x14ac:dyDescent="0.25">
      <c r="A234" s="106" t="s">
        <v>45</v>
      </c>
      <c r="B234" s="539">
        <v>45831</v>
      </c>
      <c r="C234" s="538">
        <v>45837</v>
      </c>
      <c r="D234" s="283">
        <f t="shared" si="13"/>
        <v>4555.9000000000005</v>
      </c>
      <c r="E234" s="109">
        <v>4.5559000000000003</v>
      </c>
      <c r="F234" s="687">
        <f t="shared" si="14"/>
        <v>-2.1476022844182263E-2</v>
      </c>
      <c r="G234" s="687">
        <f>IF(SUM($H$11:H234)=0,0,IF(H234&gt;0,0,(1+G233)*(1+F234)-1))</f>
        <v>0</v>
      </c>
      <c r="H234" s="315"/>
      <c r="I234" s="351"/>
    </row>
    <row r="235" spans="1:9" ht="13.2" hidden="1" outlineLevel="1" x14ac:dyDescent="0.25">
      <c r="A235" s="106" t="s">
        <v>45</v>
      </c>
      <c r="B235" s="539">
        <v>45838</v>
      </c>
      <c r="C235" s="538">
        <v>45844</v>
      </c>
      <c r="D235" s="283">
        <f t="shared" si="13"/>
        <v>4602.87</v>
      </c>
      <c r="E235" s="109">
        <v>4.6028700000000002</v>
      </c>
      <c r="F235" s="687">
        <f t="shared" si="14"/>
        <v>1.0309708290348718E-2</v>
      </c>
      <c r="G235" s="687">
        <f>IF(SUM($H$11:H235)=0,0,IF(H235&gt;0,0,(1+G234)*(1+F235)-1))</f>
        <v>0</v>
      </c>
      <c r="H235" s="315"/>
      <c r="I235" s="351"/>
    </row>
    <row r="236" spans="1:9" ht="13.2" hidden="1" outlineLevel="1" x14ac:dyDescent="0.25">
      <c r="A236" s="106" t="s">
        <v>45</v>
      </c>
      <c r="B236" s="539">
        <v>45845</v>
      </c>
      <c r="C236" s="538">
        <v>45851</v>
      </c>
      <c r="D236" s="283">
        <f t="shared" si="13"/>
        <v>4638.72</v>
      </c>
      <c r="E236" s="109">
        <v>4.6387200000000002</v>
      </c>
      <c r="F236" s="687">
        <f t="shared" si="14"/>
        <v>7.7886188399847178E-3</v>
      </c>
      <c r="G236" s="687">
        <f>IF(SUM($H$11:H236)=0,0,IF(H236&gt;0,0,(1+G235)*(1+F236)-1))</f>
        <v>0</v>
      </c>
      <c r="H236" s="315"/>
      <c r="I236" s="351"/>
    </row>
    <row r="237" spans="1:9" ht="13.2" hidden="1" outlineLevel="1" x14ac:dyDescent="0.25">
      <c r="A237" s="106" t="s">
        <v>45</v>
      </c>
      <c r="B237" s="539">
        <v>45852</v>
      </c>
      <c r="C237" s="538">
        <v>45858</v>
      </c>
      <c r="D237" s="283">
        <f t="shared" si="13"/>
        <v>4683.7700000000004</v>
      </c>
      <c r="E237" s="109">
        <v>4.68377</v>
      </c>
      <c r="F237" s="687">
        <f t="shared" si="14"/>
        <v>9.7117308222958165E-3</v>
      </c>
      <c r="G237" s="687">
        <f>IF(SUM($H$11:H237)=0,0,IF(H237&gt;0,0,(1+G236)*(1+F237)-1))</f>
        <v>0</v>
      </c>
      <c r="H237" s="315"/>
      <c r="I237" s="351"/>
    </row>
    <row r="238" spans="1:9" ht="13.2" hidden="1" outlineLevel="1" x14ac:dyDescent="0.25">
      <c r="A238" s="106" t="s">
        <v>45</v>
      </c>
      <c r="B238" s="539">
        <v>45859</v>
      </c>
      <c r="C238" s="538">
        <v>45865</v>
      </c>
      <c r="D238" s="283">
        <f t="shared" si="13"/>
        <v>4666.2800000000007</v>
      </c>
      <c r="E238" s="109">
        <v>4.6662800000000004</v>
      </c>
      <c r="F238" s="687">
        <f t="shared" si="14"/>
        <v>-3.7341714046590369E-3</v>
      </c>
      <c r="G238" s="687">
        <f>IF(SUM($H$11:H238)=0,0,IF(H238&gt;0,0,(1+G237)*(1+F238)-1))</f>
        <v>0</v>
      </c>
      <c r="H238" s="315"/>
      <c r="I238" s="351"/>
    </row>
    <row r="239" spans="1:9" ht="13.2" hidden="1" outlineLevel="1" x14ac:dyDescent="0.25">
      <c r="A239" s="106" t="s">
        <v>45</v>
      </c>
      <c r="B239" s="539">
        <v>45866</v>
      </c>
      <c r="C239" s="538">
        <v>45872</v>
      </c>
      <c r="D239" s="283">
        <f t="shared" si="13"/>
        <v>4658.3100000000004</v>
      </c>
      <c r="E239" s="109">
        <v>4.6583100000000002</v>
      </c>
      <c r="F239" s="687">
        <f t="shared" si="14"/>
        <v>-1.7079986627464017E-3</v>
      </c>
      <c r="G239" s="687">
        <f>IF(SUM($H$11:H239)=0,0,IF(H239&gt;0,0,(1+G238)*(1+F239)-1))</f>
        <v>0</v>
      </c>
      <c r="H239" s="315">
        <v>1</v>
      </c>
      <c r="I239" s="351"/>
    </row>
    <row r="240" spans="1:9" ht="13.2" hidden="1" outlineLevel="1" x14ac:dyDescent="0.25">
      <c r="A240" s="106" t="s">
        <v>45</v>
      </c>
      <c r="B240" s="539">
        <v>45873</v>
      </c>
      <c r="C240" s="538">
        <v>45879</v>
      </c>
      <c r="D240" s="283">
        <f t="shared" si="13"/>
        <v>4564.9699999999993</v>
      </c>
      <c r="E240" s="109">
        <v>4.5649699999999998</v>
      </c>
      <c r="F240" s="687">
        <f t="shared" si="14"/>
        <v>-2.0037309668098691E-2</v>
      </c>
      <c r="G240" s="687">
        <f>IF(SUM($H$11:H240)=0,0,IF(H240&gt;0,0,(1+G239)*(1+F240)-1))</f>
        <v>-2.0037309668098691E-2</v>
      </c>
      <c r="H240" s="315"/>
      <c r="I240" s="351"/>
    </row>
    <row r="241" spans="1:9" ht="13.2" hidden="1" outlineLevel="1" x14ac:dyDescent="0.25">
      <c r="A241" s="106" t="s">
        <v>45</v>
      </c>
      <c r="B241" s="539">
        <v>45880</v>
      </c>
      <c r="C241" s="538">
        <v>45886</v>
      </c>
      <c r="D241" s="283">
        <f t="shared" si="13"/>
        <v>4564.9699999999993</v>
      </c>
      <c r="E241" s="109">
        <v>4.5649699999999998</v>
      </c>
      <c r="F241" s="687">
        <f t="shared" si="14"/>
        <v>0</v>
      </c>
      <c r="G241" s="687">
        <f>IF(SUM($H$11:H241)=0,0,IF(H241&gt;0,0,(1+G240)*(1+F241)-1))</f>
        <v>-2.0037309668098691E-2</v>
      </c>
      <c r="H241" s="315"/>
      <c r="I241" s="351"/>
    </row>
    <row r="242" spans="1:9" ht="13.2" hidden="1" outlineLevel="1" x14ac:dyDescent="0.25">
      <c r="A242" s="106" t="s">
        <v>45</v>
      </c>
      <c r="B242" s="539">
        <v>45887</v>
      </c>
      <c r="C242" s="538">
        <v>45893</v>
      </c>
      <c r="D242" s="283">
        <f t="shared" si="13"/>
        <v>4564.9699999999993</v>
      </c>
      <c r="E242" s="109">
        <f>E241</f>
        <v>4.5649699999999998</v>
      </c>
      <c r="F242" s="687">
        <f t="shared" si="14"/>
        <v>0</v>
      </c>
      <c r="G242" s="687">
        <f>IF(SUM($H$11:H242)=0,0,IF(H242&gt;0,0,(1+G241)*(1+F242)-1))</f>
        <v>-2.0037309668098691E-2</v>
      </c>
      <c r="H242" s="315"/>
      <c r="I242" s="351"/>
    </row>
    <row r="243" spans="1:9" ht="13.2" hidden="1" outlineLevel="1" x14ac:dyDescent="0.25">
      <c r="A243" s="106" t="s">
        <v>45</v>
      </c>
      <c r="B243" s="539">
        <v>45894</v>
      </c>
      <c r="C243" s="538">
        <v>45900</v>
      </c>
      <c r="D243" s="283">
        <f t="shared" si="13"/>
        <v>4564.9699999999993</v>
      </c>
      <c r="E243" s="109">
        <v>4.5649699999999998</v>
      </c>
      <c r="F243" s="687">
        <f t="shared" si="14"/>
        <v>0</v>
      </c>
      <c r="G243" s="687">
        <f>IF(SUM($H$11:H243)=0,0,IF(H243&gt;0,0,(1+G242)*(1+F243)-1))</f>
        <v>-2.0037309668098691E-2</v>
      </c>
      <c r="H243" s="315"/>
      <c r="I243" s="351"/>
    </row>
    <row r="244" spans="1:9" ht="13.2" hidden="1" outlineLevel="1" x14ac:dyDescent="0.25">
      <c r="A244" s="106" t="s">
        <v>45</v>
      </c>
      <c r="B244" s="539">
        <v>45901</v>
      </c>
      <c r="C244" s="538">
        <v>45907</v>
      </c>
      <c r="D244" s="283">
        <f t="shared" si="13"/>
        <v>4523.1099999999997</v>
      </c>
      <c r="E244" s="109">
        <v>4.52311</v>
      </c>
      <c r="F244" s="687">
        <f t="shared" si="14"/>
        <v>-9.169830250801092E-3</v>
      </c>
      <c r="G244" s="687">
        <f>IF(SUM($H$11:H244)=0,0,IF(H244&gt;0,0,(1+G243)*(1+F244)-1))</f>
        <v>-2.9023401190560572E-2</v>
      </c>
      <c r="H244" s="315"/>
      <c r="I244" s="351"/>
    </row>
    <row r="245" spans="1:9" ht="13.2" hidden="1" outlineLevel="1" x14ac:dyDescent="0.25">
      <c r="A245" s="106" t="s">
        <v>45</v>
      </c>
      <c r="B245" s="539">
        <v>45908</v>
      </c>
      <c r="C245" s="538">
        <v>45914</v>
      </c>
      <c r="D245" s="283">
        <f t="shared" si="13"/>
        <v>4519.42</v>
      </c>
      <c r="E245" s="109">
        <v>4.5194200000000002</v>
      </c>
      <c r="F245" s="687">
        <f t="shared" si="14"/>
        <v>-8.1581036057043477E-4</v>
      </c>
      <c r="G245" s="687">
        <f>IF(SUM($H$11:H245)=0,0,IF(H245&gt;0,0,(1+G244)*(1+F245)-1))</f>
        <v>-2.9815533959740792E-2</v>
      </c>
      <c r="H245" s="315"/>
      <c r="I245" s="351"/>
    </row>
    <row r="246" spans="1:9" ht="13.2" hidden="1" outlineLevel="1" x14ac:dyDescent="0.25">
      <c r="A246" s="106" t="s">
        <v>45</v>
      </c>
      <c r="B246" s="539">
        <v>45915</v>
      </c>
      <c r="C246" s="538">
        <v>45921</v>
      </c>
      <c r="D246" s="283">
        <f t="shared" si="13"/>
        <v>4519.42</v>
      </c>
      <c r="E246" s="109">
        <v>4.5194200000000002</v>
      </c>
      <c r="F246" s="687">
        <f t="shared" si="14"/>
        <v>0</v>
      </c>
      <c r="G246" s="687">
        <f>IF(SUM($H$11:H246)=0,0,IF(H246&gt;0,0,(1+G245)*(1+F246)-1))</f>
        <v>-2.9815533959740792E-2</v>
      </c>
      <c r="H246" s="315"/>
      <c r="I246" s="351"/>
    </row>
    <row r="247" spans="1:9" ht="13.2" hidden="1" outlineLevel="1" x14ac:dyDescent="0.25">
      <c r="A247" s="106" t="s">
        <v>45</v>
      </c>
      <c r="B247" s="539">
        <v>45922</v>
      </c>
      <c r="C247" s="538">
        <v>45928</v>
      </c>
      <c r="D247" s="283">
        <f t="shared" si="13"/>
        <v>4519.42</v>
      </c>
      <c r="E247" s="109">
        <v>4.5194200000000002</v>
      </c>
      <c r="F247" s="687">
        <f t="shared" si="14"/>
        <v>0</v>
      </c>
      <c r="G247" s="687">
        <f>IF(SUM($H$11:H247)=0,0,IF(H247&gt;0,0,(1+G246)*(1+F247)-1))</f>
        <v>-2.9815533959740792E-2</v>
      </c>
      <c r="H247" s="315"/>
      <c r="I247" s="351"/>
    </row>
    <row r="248" spans="1:9" ht="13.2" hidden="1" outlineLevel="1" x14ac:dyDescent="0.25">
      <c r="A248" s="106" t="s">
        <v>45</v>
      </c>
      <c r="B248" s="539">
        <v>45929</v>
      </c>
      <c r="C248" s="538">
        <v>45935</v>
      </c>
      <c r="D248" s="283">
        <f t="shared" si="13"/>
        <v>4478.99</v>
      </c>
      <c r="E248" s="109">
        <v>4.4789899999999996</v>
      </c>
      <c r="F248" s="687">
        <f t="shared" si="14"/>
        <v>-8.9458381827757227E-3</v>
      </c>
      <c r="G248" s="687">
        <f>IF(SUM($H$11:H248)=0,0,IF(H248&gt;0,0,(1+G247)*(1+F248)-1))</f>
        <v>-3.849464720037965E-2</v>
      </c>
      <c r="H248" s="315"/>
      <c r="I248" s="351"/>
    </row>
    <row r="249" spans="1:9" ht="13.2" hidden="1" outlineLevel="1" x14ac:dyDescent="0.25">
      <c r="A249" s="106" t="s">
        <v>45</v>
      </c>
      <c r="B249" s="539">
        <v>45936</v>
      </c>
      <c r="C249" s="538">
        <v>45942</v>
      </c>
      <c r="D249" s="283">
        <f t="shared" si="13"/>
        <v>4321.12</v>
      </c>
      <c r="E249" s="109">
        <v>4.3211199999999996</v>
      </c>
      <c r="F249" s="687">
        <f t="shared" si="14"/>
        <v>-3.5246785547634607E-2</v>
      </c>
      <c r="G249" s="687">
        <f>IF(SUM($H$11:H249)=0,0,IF(H249&gt;0,0,(1+G248)*(1+F249)-1))</f>
        <v>-7.238462017341063E-2</v>
      </c>
      <c r="H249" s="315"/>
      <c r="I249" s="351"/>
    </row>
    <row r="250" spans="1:9" ht="13.2" hidden="1" outlineLevel="1" x14ac:dyDescent="0.25">
      <c r="A250" s="106" t="s">
        <v>45</v>
      </c>
      <c r="B250" s="539">
        <v>45943</v>
      </c>
      <c r="C250" s="538">
        <v>45949</v>
      </c>
      <c r="D250" s="283">
        <f t="shared" si="13"/>
        <v>4321.13</v>
      </c>
      <c r="E250" s="109">
        <v>4.3211300000000001</v>
      </c>
      <c r="F250" s="687">
        <f t="shared" si="14"/>
        <v>2.3142148333210599E-6</v>
      </c>
      <c r="G250" s="687">
        <f>IF(SUM($H$11:H250)=0,0,IF(H250&gt;0,0,(1+G249)*(1+F250)-1))</f>
        <v>-7.2382473472138997E-2</v>
      </c>
      <c r="H250" s="315"/>
      <c r="I250" s="351"/>
    </row>
    <row r="251" spans="1:9" ht="13.2" hidden="1" outlineLevel="1" x14ac:dyDescent="0.25">
      <c r="A251" s="106" t="s">
        <v>45</v>
      </c>
      <c r="B251" s="539">
        <v>45950</v>
      </c>
      <c r="C251" s="538">
        <v>45956</v>
      </c>
      <c r="D251" s="283">
        <f t="shared" si="13"/>
        <v>4328.5600000000004</v>
      </c>
      <c r="E251" s="109">
        <v>4.3285600000000004</v>
      </c>
      <c r="F251" s="687">
        <f t="shared" si="14"/>
        <v>1.7194576418668728E-3</v>
      </c>
      <c r="G251" s="687">
        <f>IF(SUM($H$11:H251)=0,0,IF(H251&gt;0,0,(1+G250)*(1+F251)-1))</f>
        <v>-7.078747442742106E-2</v>
      </c>
      <c r="H251" s="315"/>
      <c r="I251" s="351"/>
    </row>
    <row r="252" spans="1:9" ht="13.2" hidden="1" outlineLevel="1" x14ac:dyDescent="0.25">
      <c r="A252" s="106" t="s">
        <v>45</v>
      </c>
      <c r="B252" s="539">
        <v>45957</v>
      </c>
      <c r="C252" s="538">
        <v>45963</v>
      </c>
      <c r="D252" s="283">
        <f t="shared" si="13"/>
        <v>4328.63</v>
      </c>
      <c r="E252" s="109">
        <v>4.3286300000000004</v>
      </c>
      <c r="F252" s="687">
        <f t="shared" si="14"/>
        <v>1.6171659859010035E-5</v>
      </c>
      <c r="G252" s="687">
        <f>IF(SUM($H$11:H252)=0,0,IF(H252&gt;0,0,(1+G251)*(1+F252)-1))</f>
        <v>-7.0772447518520742E-2</v>
      </c>
      <c r="H252" s="315"/>
      <c r="I252" s="351"/>
    </row>
    <row r="253" spans="1:9" ht="13.2" hidden="1" outlineLevel="1" x14ac:dyDescent="0.25">
      <c r="A253" s="106" t="s">
        <v>45</v>
      </c>
      <c r="B253" s="539">
        <v>45964</v>
      </c>
      <c r="C253" s="538">
        <v>45970</v>
      </c>
      <c r="D253" s="283">
        <f t="shared" si="13"/>
        <v>4344.6100000000006</v>
      </c>
      <c r="E253" s="109">
        <v>4.3446100000000003</v>
      </c>
      <c r="F253" s="687">
        <f t="shared" si="14"/>
        <v>3.6916992212316924E-3</v>
      </c>
      <c r="G253" s="687">
        <f>IF(SUM($H$11:H253)=0,0,IF(H253&gt;0,0,(1+G252)*(1+F253)-1))</f>
        <v>-6.734201888667779E-2</v>
      </c>
      <c r="H253" s="315"/>
      <c r="I253" s="351"/>
    </row>
    <row r="254" spans="1:9" ht="13.2" hidden="1" outlineLevel="1" x14ac:dyDescent="0.25">
      <c r="A254" s="106" t="s">
        <v>45</v>
      </c>
      <c r="B254" s="539">
        <v>45971</v>
      </c>
      <c r="C254" s="538">
        <v>45977</v>
      </c>
      <c r="D254" s="283">
        <f t="shared" si="13"/>
        <v>4344.6100000000006</v>
      </c>
      <c r="E254" s="109">
        <v>4.3446100000000003</v>
      </c>
      <c r="F254" s="687">
        <f t="shared" si="14"/>
        <v>0</v>
      </c>
      <c r="G254" s="687">
        <f>IF(SUM($H$11:H254)=0,0,IF(H254&gt;0,0,(1+G253)*(1+F254)-1))</f>
        <v>-6.734201888667779E-2</v>
      </c>
      <c r="H254" s="315"/>
      <c r="I254" s="351"/>
    </row>
    <row r="255" spans="1:9" ht="13.2" hidden="1" outlineLevel="1" x14ac:dyDescent="0.25">
      <c r="A255" s="106" t="s">
        <v>45</v>
      </c>
      <c r="B255" s="539">
        <v>45978</v>
      </c>
      <c r="C255" s="538">
        <v>45984</v>
      </c>
      <c r="D255" s="283">
        <f t="shared" si="13"/>
        <v>4344.6100000000006</v>
      </c>
      <c r="E255" s="109">
        <v>4.3446100000000003</v>
      </c>
      <c r="F255" s="687">
        <f t="shared" si="14"/>
        <v>0</v>
      </c>
      <c r="G255" s="687">
        <f>IF(SUM($H$11:H255)=0,0,IF(H255&gt;0,0,(1+G254)*(1+F255)-1))</f>
        <v>-6.734201888667779E-2</v>
      </c>
      <c r="H255" s="315"/>
      <c r="I255" s="351"/>
    </row>
    <row r="256" spans="1:9" ht="13.2" hidden="1" outlineLevel="1" x14ac:dyDescent="0.25">
      <c r="A256" s="106" t="s">
        <v>45</v>
      </c>
      <c r="B256" s="539">
        <v>45985</v>
      </c>
      <c r="C256" s="538">
        <v>45991</v>
      </c>
      <c r="D256" s="283">
        <f t="shared" si="13"/>
        <v>4356.78</v>
      </c>
      <c r="E256" s="109">
        <v>4.3567799999999997</v>
      </c>
      <c r="F256" s="687">
        <f t="shared" si="14"/>
        <v>2.8011720269480733E-3</v>
      </c>
      <c r="G256" s="687">
        <f>IF(SUM($H$11:H256)=0,0,IF(H256&gt;0,0,(1+G255)*(1+F256)-1))</f>
        <v>-6.4729483439273316E-2</v>
      </c>
      <c r="H256" s="315"/>
      <c r="I256" s="351"/>
    </row>
    <row r="257" spans="1:9" ht="13.2" hidden="1" outlineLevel="1" x14ac:dyDescent="0.25">
      <c r="A257" s="106"/>
      <c r="B257" s="539"/>
      <c r="C257" s="538"/>
      <c r="D257" s="283"/>
      <c r="E257" s="109"/>
      <c r="F257" s="687"/>
      <c r="G257" s="687"/>
      <c r="H257" s="315"/>
      <c r="I257" s="351"/>
    </row>
    <row r="258" spans="1:9" ht="13.2" hidden="1" outlineLevel="1" x14ac:dyDescent="0.25">
      <c r="A258" s="106"/>
      <c r="B258" s="539"/>
      <c r="C258" s="538"/>
      <c r="D258" s="283"/>
      <c r="E258" s="109"/>
      <c r="F258" s="687"/>
      <c r="G258" s="687"/>
      <c r="H258" s="315"/>
      <c r="I258" s="351"/>
    </row>
    <row r="259" spans="1:9" ht="13.2" hidden="1" outlineLevel="1" x14ac:dyDescent="0.25">
      <c r="A259" s="106"/>
      <c r="B259" s="539"/>
      <c r="C259" s="538"/>
      <c r="D259" s="283"/>
      <c r="E259" s="109"/>
      <c r="F259" s="687"/>
      <c r="G259" s="687"/>
      <c r="H259" s="315"/>
      <c r="I259" s="351"/>
    </row>
    <row r="260" spans="1:9" ht="13.2" hidden="1" outlineLevel="1" x14ac:dyDescent="0.25">
      <c r="A260" s="106"/>
      <c r="B260" s="539"/>
      <c r="C260" s="538"/>
      <c r="D260" s="283"/>
      <c r="E260" s="109"/>
      <c r="F260" s="687"/>
      <c r="G260" s="687"/>
      <c r="H260" s="315"/>
      <c r="I260" s="351"/>
    </row>
    <row r="261" spans="1:9" ht="13.2" hidden="1" outlineLevel="1" x14ac:dyDescent="0.25">
      <c r="A261" s="106"/>
      <c r="B261" s="539"/>
      <c r="C261" s="538"/>
      <c r="D261" s="283"/>
      <c r="E261" s="109"/>
      <c r="F261" s="687"/>
      <c r="G261" s="687"/>
      <c r="H261" s="315"/>
      <c r="I261" s="351"/>
    </row>
    <row r="262" spans="1:9" ht="13.2" hidden="1" outlineLevel="1" x14ac:dyDescent="0.25">
      <c r="A262" s="106"/>
      <c r="B262" s="539"/>
      <c r="C262" s="538"/>
      <c r="D262" s="283"/>
      <c r="E262" s="109"/>
      <c r="F262" s="687"/>
      <c r="G262" s="687"/>
      <c r="H262" s="315"/>
      <c r="I262" s="351"/>
    </row>
    <row r="263" spans="1:9" ht="13.2" hidden="1" outlineLevel="1" x14ac:dyDescent="0.25">
      <c r="A263" s="106"/>
      <c r="B263" s="539"/>
      <c r="C263" s="538"/>
      <c r="D263" s="283"/>
      <c r="E263" s="109"/>
      <c r="F263" s="687"/>
      <c r="G263" s="687"/>
      <c r="H263" s="315"/>
      <c r="I263" s="351"/>
    </row>
    <row r="264" spans="1:9" ht="13.2" hidden="1" outlineLevel="1" x14ac:dyDescent="0.25">
      <c r="A264" s="106"/>
      <c r="B264" s="539"/>
      <c r="C264" s="538"/>
      <c r="D264" s="283"/>
      <c r="E264" s="109"/>
      <c r="F264" s="687"/>
      <c r="G264" s="687"/>
      <c r="H264" s="315"/>
      <c r="I264" s="351"/>
    </row>
    <row r="265" spans="1:9" ht="13.2" hidden="1" outlineLevel="1" x14ac:dyDescent="0.25">
      <c r="A265" s="106"/>
      <c r="B265" s="539"/>
      <c r="C265" s="538"/>
      <c r="D265" s="283"/>
      <c r="E265" s="109"/>
      <c r="F265" s="687"/>
      <c r="G265" s="687"/>
      <c r="H265" s="315"/>
      <c r="I265" s="351"/>
    </row>
    <row r="266" spans="1:9" ht="13.2" hidden="1" outlineLevel="1" x14ac:dyDescent="0.25">
      <c r="A266" s="106"/>
      <c r="B266" s="539"/>
      <c r="C266" s="538"/>
      <c r="D266" s="283"/>
      <c r="E266" s="109"/>
      <c r="F266" s="687"/>
      <c r="G266" s="687"/>
      <c r="H266" s="315"/>
      <c r="I266" s="351"/>
    </row>
    <row r="267" spans="1:9" ht="13.2" hidden="1" outlineLevel="1" x14ac:dyDescent="0.25">
      <c r="A267" s="106"/>
      <c r="B267" s="539"/>
      <c r="C267" s="538"/>
      <c r="D267" s="283"/>
      <c r="E267" s="109"/>
      <c r="F267" s="687"/>
      <c r="G267" s="687"/>
      <c r="H267" s="315"/>
      <c r="I267" s="351"/>
    </row>
    <row r="268" spans="1:9" ht="13.2" hidden="1" outlineLevel="1" x14ac:dyDescent="0.25">
      <c r="A268" s="106"/>
      <c r="B268" s="539"/>
      <c r="C268" s="538"/>
      <c r="D268" s="283"/>
      <c r="E268" s="109"/>
      <c r="F268" s="687"/>
      <c r="G268" s="687"/>
      <c r="H268" s="315"/>
      <c r="I268" s="351"/>
    </row>
    <row r="269" spans="1:9" ht="13.2" hidden="1" outlineLevel="1" x14ac:dyDescent="0.25">
      <c r="A269" s="106"/>
      <c r="B269" s="539"/>
      <c r="C269" s="538"/>
      <c r="D269" s="283"/>
      <c r="E269" s="109"/>
      <c r="F269" s="687"/>
      <c r="G269" s="687"/>
      <c r="H269" s="315"/>
      <c r="I269" s="351"/>
    </row>
    <row r="270" spans="1:9" ht="13.2" hidden="1" outlineLevel="1" x14ac:dyDescent="0.25">
      <c r="A270" s="106"/>
      <c r="B270" s="539"/>
      <c r="C270" s="538"/>
      <c r="D270" s="283"/>
      <c r="E270" s="109"/>
      <c r="F270" s="687"/>
      <c r="G270" s="687"/>
      <c r="H270" s="315"/>
      <c r="I270" s="351"/>
    </row>
    <row r="271" spans="1:9" ht="13.2" hidden="1" outlineLevel="1" x14ac:dyDescent="0.25">
      <c r="A271" s="106"/>
      <c r="B271" s="539"/>
      <c r="C271" s="538"/>
      <c r="D271" s="283"/>
      <c r="E271" s="109"/>
      <c r="F271" s="687"/>
      <c r="G271" s="687"/>
      <c r="H271" s="315"/>
      <c r="I271" s="351"/>
    </row>
    <row r="272" spans="1:9" ht="13.2" hidden="1" outlineLevel="1" x14ac:dyDescent="0.25">
      <c r="A272" s="106"/>
      <c r="B272" s="539"/>
      <c r="C272" s="538"/>
      <c r="D272" s="283"/>
      <c r="E272" s="109"/>
      <c r="F272" s="687"/>
      <c r="G272" s="687"/>
      <c r="H272" s="315"/>
      <c r="I272" s="351"/>
    </row>
    <row r="273" spans="1:9" ht="13.2" hidden="1" outlineLevel="1" x14ac:dyDescent="0.25">
      <c r="A273" s="106"/>
      <c r="B273" s="539"/>
      <c r="C273" s="538"/>
      <c r="D273" s="283"/>
      <c r="E273" s="109"/>
      <c r="F273" s="687"/>
      <c r="G273" s="687"/>
      <c r="H273" s="315"/>
      <c r="I273" s="351"/>
    </row>
    <row r="274" spans="1:9" ht="13.2" hidden="1" outlineLevel="1" x14ac:dyDescent="0.25">
      <c r="A274" s="106"/>
      <c r="B274" s="539"/>
      <c r="C274" s="538"/>
      <c r="D274" s="283"/>
      <c r="E274" s="109"/>
      <c r="F274" s="687"/>
      <c r="G274" s="687"/>
      <c r="H274" s="315"/>
      <c r="I274" s="351"/>
    </row>
    <row r="275" spans="1:9" ht="13.2" hidden="1" outlineLevel="1" x14ac:dyDescent="0.25">
      <c r="A275" s="106"/>
      <c r="B275" s="539"/>
      <c r="C275" s="538"/>
      <c r="D275" s="283"/>
      <c r="E275" s="109"/>
      <c r="F275" s="687"/>
      <c r="G275" s="687"/>
      <c r="H275" s="315"/>
      <c r="I275" s="351"/>
    </row>
    <row r="276" spans="1:9" ht="13.2" hidden="1" outlineLevel="1" x14ac:dyDescent="0.25">
      <c r="A276" s="106"/>
      <c r="B276" s="539"/>
      <c r="C276" s="538"/>
      <c r="D276" s="283"/>
      <c r="E276" s="109"/>
      <c r="F276" s="687"/>
      <c r="G276" s="687"/>
      <c r="H276" s="315"/>
      <c r="I276" s="351"/>
    </row>
    <row r="277" spans="1:9" ht="13.2" hidden="1" outlineLevel="1" x14ac:dyDescent="0.25">
      <c r="A277" s="106"/>
      <c r="B277" s="539"/>
      <c r="C277" s="538"/>
      <c r="D277" s="283"/>
      <c r="E277" s="109"/>
      <c r="F277" s="687"/>
      <c r="G277" s="687"/>
      <c r="H277" s="315"/>
      <c r="I277" s="351"/>
    </row>
    <row r="278" spans="1:9" ht="13.2" hidden="1" outlineLevel="1" x14ac:dyDescent="0.25">
      <c r="A278" s="106"/>
      <c r="B278" s="539"/>
      <c r="C278" s="538"/>
      <c r="D278" s="283"/>
      <c r="E278" s="109"/>
      <c r="F278" s="687"/>
      <c r="G278" s="687"/>
      <c r="H278" s="315"/>
      <c r="I278" s="351"/>
    </row>
    <row r="279" spans="1:9" ht="13.2" hidden="1" outlineLevel="1" x14ac:dyDescent="0.25">
      <c r="A279" s="106"/>
      <c r="B279" s="539"/>
      <c r="C279" s="538"/>
      <c r="D279" s="283"/>
      <c r="E279" s="109"/>
      <c r="F279" s="687"/>
      <c r="G279" s="687"/>
      <c r="H279" s="315"/>
      <c r="I279" s="351"/>
    </row>
    <row r="280" spans="1:9" ht="13.2" hidden="1" outlineLevel="1" x14ac:dyDescent="0.25">
      <c r="A280" s="106"/>
      <c r="B280" s="539"/>
      <c r="C280" s="538"/>
      <c r="D280" s="283"/>
      <c r="E280" s="109"/>
      <c r="F280" s="687"/>
      <c r="G280" s="687"/>
      <c r="H280" s="315"/>
      <c r="I280" s="351"/>
    </row>
    <row r="281" spans="1:9" ht="13.2" hidden="1" outlineLevel="1" x14ac:dyDescent="0.25">
      <c r="A281" s="106"/>
      <c r="B281" s="539"/>
      <c r="C281" s="538"/>
      <c r="D281" s="283"/>
      <c r="E281" s="109"/>
      <c r="F281" s="687"/>
      <c r="G281" s="687"/>
      <c r="H281" s="315"/>
      <c r="I281" s="351"/>
    </row>
    <row r="282" spans="1:9" ht="13.2" hidden="1" outlineLevel="1" x14ac:dyDescent="0.25">
      <c r="A282" s="106"/>
      <c r="B282" s="539"/>
      <c r="C282" s="538"/>
      <c r="D282" s="283"/>
      <c r="E282" s="109"/>
      <c r="F282" s="687"/>
      <c r="G282" s="687"/>
      <c r="H282" s="315"/>
      <c r="I282" s="351"/>
    </row>
    <row r="283" spans="1:9" ht="13.2" hidden="1" outlineLevel="1" x14ac:dyDescent="0.25">
      <c r="A283" s="106"/>
      <c r="B283" s="539"/>
      <c r="C283" s="538"/>
      <c r="D283" s="283"/>
      <c r="E283" s="109"/>
      <c r="F283" s="687"/>
      <c r="G283" s="687"/>
      <c r="H283" s="315"/>
      <c r="I283" s="351"/>
    </row>
    <row r="284" spans="1:9" ht="13.2" hidden="1" outlineLevel="1" x14ac:dyDescent="0.25">
      <c r="A284" s="106"/>
      <c r="B284" s="539"/>
      <c r="C284" s="538"/>
      <c r="D284" s="283"/>
      <c r="E284" s="109"/>
      <c r="F284" s="687"/>
      <c r="G284" s="687"/>
      <c r="H284" s="315"/>
      <c r="I284" s="351"/>
    </row>
    <row r="285" spans="1:9" ht="13.2" hidden="1" outlineLevel="1" x14ac:dyDescent="0.25">
      <c r="A285" s="106"/>
      <c r="B285" s="539"/>
      <c r="C285" s="538"/>
      <c r="D285" s="283"/>
      <c r="E285" s="109"/>
      <c r="F285" s="687"/>
      <c r="G285" s="687"/>
      <c r="H285" s="315"/>
      <c r="I285" s="351"/>
    </row>
    <row r="286" spans="1:9" ht="13.2" hidden="1" outlineLevel="1" x14ac:dyDescent="0.25">
      <c r="A286" s="106"/>
      <c r="B286" s="539"/>
      <c r="C286" s="538"/>
      <c r="D286" s="283"/>
      <c r="E286" s="109"/>
      <c r="F286" s="687"/>
      <c r="G286" s="687"/>
      <c r="H286" s="315"/>
      <c r="I286" s="351"/>
    </row>
    <row r="287" spans="1:9" ht="13.8" hidden="1" outlineLevel="1" thickBot="1" x14ac:dyDescent="0.3">
      <c r="A287" s="106"/>
      <c r="B287" s="539"/>
      <c r="C287" s="538"/>
      <c r="D287" s="283"/>
      <c r="E287" s="109"/>
      <c r="F287" s="687"/>
      <c r="G287" s="687"/>
      <c r="H287" s="315"/>
      <c r="I287" s="351"/>
    </row>
    <row r="288" spans="1:9" ht="33" hidden="1" customHeight="1" outlineLevel="1" thickBot="1" x14ac:dyDescent="0.3">
      <c r="A288" s="110"/>
      <c r="B288" s="560"/>
      <c r="C288" s="560"/>
      <c r="D288" s="561"/>
      <c r="E288" s="561"/>
      <c r="F288" s="689"/>
      <c r="G288" s="689"/>
      <c r="H288" s="562"/>
      <c r="I288" s="351"/>
    </row>
    <row r="289" spans="1:9" ht="13.2" hidden="1" outlineLevel="1" x14ac:dyDescent="0.25">
      <c r="A289" s="111" t="s">
        <v>46</v>
      </c>
      <c r="B289" s="112">
        <v>42016</v>
      </c>
      <c r="C289" s="113">
        <v>42022</v>
      </c>
      <c r="D289" s="284">
        <v>1126.51</v>
      </c>
      <c r="E289" s="114">
        <v>1.09568</v>
      </c>
      <c r="F289" s="687"/>
      <c r="G289" s="687">
        <v>0</v>
      </c>
      <c r="H289" s="320"/>
      <c r="I289" s="351"/>
    </row>
    <row r="290" spans="1:9" ht="13.2" hidden="1" outlineLevel="1" x14ac:dyDescent="0.25">
      <c r="A290" s="106" t="s">
        <v>46</v>
      </c>
      <c r="B290" s="107">
        <v>42044</v>
      </c>
      <c r="C290" s="108">
        <v>42050</v>
      </c>
      <c r="D290" s="283">
        <v>1119.8399999999999</v>
      </c>
      <c r="E290" s="109">
        <v>1.09823</v>
      </c>
      <c r="F290" s="687">
        <f>(D290/D289-1)</f>
        <v>-5.920941669403823E-3</v>
      </c>
      <c r="G290" s="687">
        <f>IF(SUM($H$289:H290)=0,0,IF(H290&gt;0,0,(1+G289)*(1+F290)-1))</f>
        <v>0</v>
      </c>
      <c r="H290" s="315"/>
      <c r="I290" s="351"/>
    </row>
    <row r="291" spans="1:9" ht="13.2" hidden="1" outlineLevel="1" x14ac:dyDescent="0.25">
      <c r="A291" s="106" t="s">
        <v>46</v>
      </c>
      <c r="B291" s="107">
        <v>42072</v>
      </c>
      <c r="C291" s="108">
        <v>42078</v>
      </c>
      <c r="D291" s="283">
        <v>1123.6500000000001</v>
      </c>
      <c r="E291" s="109">
        <v>1.09876</v>
      </c>
      <c r="F291" s="687">
        <f t="shared" si="0"/>
        <v>3.4022717531076996E-3</v>
      </c>
      <c r="G291" s="687">
        <f>IF(SUM($H$289:H291)=0,0,IF(H291&gt;0,0,(1+G290)*(1+F291)-1))</f>
        <v>0</v>
      </c>
      <c r="H291" s="315"/>
      <c r="I291" s="351"/>
    </row>
    <row r="292" spans="1:9" ht="13.2" hidden="1" outlineLevel="1" x14ac:dyDescent="0.25">
      <c r="A292" s="106" t="s">
        <v>46</v>
      </c>
      <c r="B292" s="107">
        <v>42107</v>
      </c>
      <c r="C292" s="108">
        <v>42113</v>
      </c>
      <c r="D292" s="283">
        <v>1118.47</v>
      </c>
      <c r="E292" s="109">
        <v>1.0941500000000002</v>
      </c>
      <c r="F292" s="687">
        <f t="shared" si="0"/>
        <v>-4.6099764161439127E-3</v>
      </c>
      <c r="G292" s="687">
        <f>IF(SUM($H$289:H292)=0,0,IF(H292&gt;0,0,(1+G291)*(1+F292)-1))</f>
        <v>0</v>
      </c>
      <c r="H292" s="315"/>
      <c r="I292" s="351"/>
    </row>
    <row r="293" spans="1:9" ht="13.2" hidden="1" outlineLevel="1" x14ac:dyDescent="0.25">
      <c r="A293" s="106" t="s">
        <v>46</v>
      </c>
      <c r="B293" s="107">
        <v>42135</v>
      </c>
      <c r="C293" s="108">
        <v>42141</v>
      </c>
      <c r="D293" s="283">
        <v>1117.21</v>
      </c>
      <c r="E293" s="109">
        <v>1.0941700000000001</v>
      </c>
      <c r="F293" s="687">
        <f t="shared" si="0"/>
        <v>-1.1265389326490238E-3</v>
      </c>
      <c r="G293" s="687">
        <f>IF(SUM($H$289:H293)=0,0,IF(H293&gt;0,0,(1+G292)*(1+F293)-1))</f>
        <v>0</v>
      </c>
      <c r="H293" s="315"/>
      <c r="I293" s="351"/>
    </row>
    <row r="294" spans="1:9" ht="13.2" hidden="1" outlineLevel="1" x14ac:dyDescent="0.25">
      <c r="A294" s="106" t="s">
        <v>46</v>
      </c>
      <c r="B294" s="107">
        <v>42170</v>
      </c>
      <c r="C294" s="108">
        <v>42176</v>
      </c>
      <c r="D294" s="283">
        <v>1116.06</v>
      </c>
      <c r="E294" s="109">
        <v>1.08657</v>
      </c>
      <c r="F294" s="687">
        <f t="shared" si="0"/>
        <v>-1.0293498984077498E-3</v>
      </c>
      <c r="G294" s="687">
        <f>IF(SUM($H$289:H294)=0,0,IF(H294&gt;0,0,(1+G293)*(1+F294)-1))</f>
        <v>0</v>
      </c>
      <c r="H294" s="315"/>
      <c r="I294" s="351"/>
    </row>
    <row r="295" spans="1:9" ht="13.2" hidden="1" outlineLevel="1" x14ac:dyDescent="0.25">
      <c r="A295" s="106" t="s">
        <v>46</v>
      </c>
      <c r="B295" s="107">
        <v>42198</v>
      </c>
      <c r="C295" s="108">
        <v>42204</v>
      </c>
      <c r="D295" s="283">
        <v>1151.45</v>
      </c>
      <c r="E295" s="109">
        <v>1.08436</v>
      </c>
      <c r="F295" s="687">
        <f t="shared" si="0"/>
        <v>3.1709764707990695E-2</v>
      </c>
      <c r="G295" s="687">
        <f>IF(SUM($H$289:H295)=0,0,IF(H295&gt;0,0,(1+G294)*(1+F295)-1))</f>
        <v>0</v>
      </c>
      <c r="H295" s="315"/>
      <c r="I295" s="351"/>
    </row>
    <row r="296" spans="1:9" ht="13.2" hidden="1" outlineLevel="1" x14ac:dyDescent="0.25">
      <c r="A296" s="106" t="s">
        <v>46</v>
      </c>
      <c r="B296" s="107">
        <v>42226</v>
      </c>
      <c r="C296" s="108">
        <v>42232</v>
      </c>
      <c r="D296" s="283">
        <v>1119.5999999999999</v>
      </c>
      <c r="E296" s="109">
        <v>1.09273</v>
      </c>
      <c r="F296" s="687">
        <f t="shared" si="0"/>
        <v>-2.7660775543879579E-2</v>
      </c>
      <c r="G296" s="687">
        <f>IF(SUM($H$289:H296)=0,0,IF(H296&gt;0,0,(1+G295)*(1+F296)-1))</f>
        <v>0</v>
      </c>
      <c r="H296" s="315"/>
      <c r="I296" s="351"/>
    </row>
    <row r="297" spans="1:9" ht="13.2" hidden="1" outlineLevel="1" x14ac:dyDescent="0.25">
      <c r="A297" s="106" t="s">
        <v>46</v>
      </c>
      <c r="B297" s="107">
        <v>42261</v>
      </c>
      <c r="C297" s="108">
        <v>42267</v>
      </c>
      <c r="D297" s="283">
        <v>1194.05</v>
      </c>
      <c r="E297" s="109">
        <v>1.1608399999999999</v>
      </c>
      <c r="F297" s="687">
        <f t="shared" si="0"/>
        <v>6.64969632011434E-2</v>
      </c>
      <c r="G297" s="687">
        <f>IF(SUM($H$289:H297)=0,0,IF(H297&gt;0,0,(1+G296)*(1+F297)-1))</f>
        <v>0</v>
      </c>
      <c r="H297" s="315"/>
      <c r="I297" s="351"/>
    </row>
    <row r="298" spans="1:9" ht="13.2" hidden="1" outlineLevel="1" x14ac:dyDescent="0.25">
      <c r="A298" s="106" t="s">
        <v>46</v>
      </c>
      <c r="B298" s="107">
        <v>42289</v>
      </c>
      <c r="C298" s="108">
        <v>42295</v>
      </c>
      <c r="D298" s="283">
        <v>1255.17</v>
      </c>
      <c r="E298" s="109">
        <v>1.2093499999999999</v>
      </c>
      <c r="F298" s="687">
        <f t="shared" si="0"/>
        <v>5.1187136217076379E-2</v>
      </c>
      <c r="G298" s="687">
        <f>IF(SUM($H$289:H298)=0,0,IF(H298&gt;0,0,(1+G297)*(1+F298)-1))</f>
        <v>0</v>
      </c>
      <c r="H298" s="315"/>
      <c r="I298" s="351"/>
    </row>
    <row r="299" spans="1:9" ht="13.2" hidden="1" outlineLevel="1" x14ac:dyDescent="0.25">
      <c r="A299" s="106" t="s">
        <v>46</v>
      </c>
      <c r="B299" s="107">
        <v>42317</v>
      </c>
      <c r="C299" s="108">
        <v>42323</v>
      </c>
      <c r="D299" s="283">
        <v>1394.4</v>
      </c>
      <c r="E299" s="109">
        <v>1.3494600000000001</v>
      </c>
      <c r="F299" s="687">
        <f t="shared" si="0"/>
        <v>0.11092521331771787</v>
      </c>
      <c r="G299" s="687">
        <f>IF(SUM($H$289:H299)=0,0,IF(H299&gt;0,0,(1+G298)*(1+F299)-1))</f>
        <v>0</v>
      </c>
      <c r="H299" s="315"/>
      <c r="I299" s="351"/>
    </row>
    <row r="300" spans="1:9" ht="13.2" hidden="1" outlineLevel="1" x14ac:dyDescent="0.25">
      <c r="A300" s="106" t="s">
        <v>46</v>
      </c>
      <c r="B300" s="107">
        <v>42352</v>
      </c>
      <c r="C300" s="108">
        <v>42358</v>
      </c>
      <c r="D300" s="283">
        <v>1393.02</v>
      </c>
      <c r="E300" s="109">
        <v>1.36205</v>
      </c>
      <c r="F300" s="687">
        <f t="shared" si="0"/>
        <v>-9.8967297762486695E-4</v>
      </c>
      <c r="G300" s="687">
        <f>IF(SUM($H$289:H300)=0,0,IF(H300&gt;0,0,(1+G299)*(1+F300)-1))</f>
        <v>0</v>
      </c>
      <c r="H300" s="315"/>
      <c r="I300" s="351"/>
    </row>
    <row r="301" spans="1:9" ht="13.2" hidden="1" outlineLevel="1" x14ac:dyDescent="0.25">
      <c r="A301" s="106" t="s">
        <v>46</v>
      </c>
      <c r="B301" s="107">
        <v>42380</v>
      </c>
      <c r="C301" s="108">
        <v>42386</v>
      </c>
      <c r="D301" s="283">
        <v>1394.99</v>
      </c>
      <c r="E301" s="109">
        <v>1.36775</v>
      </c>
      <c r="F301" s="687">
        <f t="shared" si="0"/>
        <v>1.4141936224891793E-3</v>
      </c>
      <c r="G301" s="687">
        <f>IF(SUM($H$289:H301)=0,0,IF(H301&gt;0,0,(1+G300)*(1+F301)-1))</f>
        <v>0</v>
      </c>
      <c r="H301" s="315"/>
      <c r="I301" s="351"/>
    </row>
    <row r="302" spans="1:9" ht="13.2" hidden="1" outlineLevel="1" x14ac:dyDescent="0.25">
      <c r="A302" s="106" t="s">
        <v>46</v>
      </c>
      <c r="B302" s="107">
        <v>42415</v>
      </c>
      <c r="C302" s="108">
        <v>42421</v>
      </c>
      <c r="D302" s="283">
        <v>1383.04</v>
      </c>
      <c r="E302" s="109">
        <v>1.35154</v>
      </c>
      <c r="F302" s="687">
        <f t="shared" si="0"/>
        <v>-8.5663696513953447E-3</v>
      </c>
      <c r="G302" s="687">
        <f>IF(SUM($H$289:H302)=0,0,IF(H302&gt;0,0,(1+G301)*(1+F302)-1))</f>
        <v>0</v>
      </c>
      <c r="H302" s="315"/>
      <c r="I302" s="351"/>
    </row>
    <row r="303" spans="1:9" ht="13.2" hidden="1" outlineLevel="1" x14ac:dyDescent="0.25">
      <c r="A303" s="106" t="s">
        <v>46</v>
      </c>
      <c r="B303" s="107">
        <v>42443</v>
      </c>
      <c r="C303" s="108">
        <v>42449</v>
      </c>
      <c r="D303" s="283">
        <v>1385.26</v>
      </c>
      <c r="E303" s="109">
        <v>1.35961</v>
      </c>
      <c r="F303" s="687">
        <f t="shared" si="0"/>
        <v>1.6051596483110941E-3</v>
      </c>
      <c r="G303" s="687">
        <f>IF(SUM($H$289:H303)=0,0,IF(H303&gt;0,0,(1+G302)*(1+F303)-1))</f>
        <v>0</v>
      </c>
      <c r="H303" s="315"/>
      <c r="I303" s="351"/>
    </row>
    <row r="304" spans="1:9" ht="13.2" hidden="1" outlineLevel="1" x14ac:dyDescent="0.25">
      <c r="A304" s="106" t="s">
        <v>46</v>
      </c>
      <c r="B304" s="107">
        <v>42471</v>
      </c>
      <c r="C304" s="108">
        <v>42477</v>
      </c>
      <c r="D304" s="283">
        <v>1563.16</v>
      </c>
      <c r="E304" s="109">
        <v>1.52963</v>
      </c>
      <c r="F304" s="687">
        <f t="shared" si="0"/>
        <v>0.12842354503847653</v>
      </c>
      <c r="G304" s="687">
        <f>IF(SUM($H$289:H304)=0,0,IF(H304&gt;0,0,(1+G303)*(1+F304)-1))</f>
        <v>0</v>
      </c>
      <c r="H304" s="315"/>
      <c r="I304" s="351"/>
    </row>
    <row r="305" spans="1:9" ht="13.2" hidden="1" outlineLevel="1" x14ac:dyDescent="0.25">
      <c r="A305" s="106" t="s">
        <v>46</v>
      </c>
      <c r="B305" s="107">
        <v>42499</v>
      </c>
      <c r="C305" s="108">
        <v>42505</v>
      </c>
      <c r="D305" s="283">
        <v>1617.6299999999999</v>
      </c>
      <c r="E305" s="109">
        <v>1.53887</v>
      </c>
      <c r="F305" s="687">
        <f t="shared" ref="F305:F326" si="15">(D305/D304-1)</f>
        <v>3.4846081015379005E-2</v>
      </c>
      <c r="G305" s="687">
        <f>IF(SUM($H$289:H305)=0,0,IF(H305&gt;0,0,(1+G304)*(1+F305)-1))</f>
        <v>0</v>
      </c>
      <c r="H305" s="315"/>
      <c r="I305" s="351"/>
    </row>
    <row r="306" spans="1:9" ht="13.2" hidden="1" outlineLevel="1" x14ac:dyDescent="0.25">
      <c r="A306" s="106" t="s">
        <v>46</v>
      </c>
      <c r="B306" s="107">
        <v>42534</v>
      </c>
      <c r="C306" s="108">
        <v>42540</v>
      </c>
      <c r="D306" s="283">
        <v>1568.41</v>
      </c>
      <c r="E306" s="109">
        <v>1.5295099999999999</v>
      </c>
      <c r="F306" s="687">
        <f t="shared" si="15"/>
        <v>-3.0427229959879454E-2</v>
      </c>
      <c r="G306" s="687">
        <f>IF(SUM($H$289:H306)=0,0,IF(H306&gt;0,0,(1+G305)*(1+F306)-1))</f>
        <v>0</v>
      </c>
      <c r="H306" s="315"/>
      <c r="I306" s="351"/>
    </row>
    <row r="307" spans="1:9" ht="13.2" hidden="1" outlineLevel="1" x14ac:dyDescent="0.25">
      <c r="A307" s="106" t="s">
        <v>46</v>
      </c>
      <c r="B307" s="107">
        <v>42562</v>
      </c>
      <c r="C307" s="108">
        <v>42568</v>
      </c>
      <c r="D307" s="283">
        <v>1562.1499999999999</v>
      </c>
      <c r="E307" s="109">
        <v>1.5250300000000001</v>
      </c>
      <c r="F307" s="687">
        <f t="shared" si="15"/>
        <v>-3.9913032944193239E-3</v>
      </c>
      <c r="G307" s="687">
        <f>IF(SUM($H$289:H307)=0,0,IF(H307&gt;0,0,(1+G306)*(1+F307)-1))</f>
        <v>0</v>
      </c>
      <c r="H307" s="315"/>
      <c r="I307" s="351"/>
    </row>
    <row r="308" spans="1:9" ht="13.2" hidden="1" outlineLevel="1" x14ac:dyDescent="0.25">
      <c r="A308" s="106" t="s">
        <v>46</v>
      </c>
      <c r="B308" s="107">
        <v>42597</v>
      </c>
      <c r="C308" s="108">
        <v>42603</v>
      </c>
      <c r="D308" s="283">
        <v>1546.86</v>
      </c>
      <c r="E308" s="109">
        <v>1.5243100000000001</v>
      </c>
      <c r="F308" s="687">
        <f t="shared" si="15"/>
        <v>-9.7877924655122017E-3</v>
      </c>
      <c r="G308" s="687">
        <f>IF(SUM($H$289:H308)=0,0,IF(H308&gt;0,0,(1+G307)*(1+F308)-1))</f>
        <v>0</v>
      </c>
      <c r="H308" s="315"/>
      <c r="I308" s="351"/>
    </row>
    <row r="309" spans="1:9" ht="13.2" hidden="1" outlineLevel="1" x14ac:dyDescent="0.25">
      <c r="A309" s="106" t="s">
        <v>46</v>
      </c>
      <c r="B309" s="107">
        <v>42625</v>
      </c>
      <c r="C309" s="108">
        <v>42631</v>
      </c>
      <c r="D309" s="283">
        <v>1518.55</v>
      </c>
      <c r="E309" s="109">
        <v>1.5258499999999999</v>
      </c>
      <c r="F309" s="687">
        <f t="shared" si="15"/>
        <v>-1.8301591611393331E-2</v>
      </c>
      <c r="G309" s="687">
        <f>IF(SUM($H$289:H309)=0,0,IF(H309&gt;0,0,(1+G308)*(1+F309)-1))</f>
        <v>0</v>
      </c>
      <c r="H309" s="315"/>
      <c r="I309" s="351"/>
    </row>
    <row r="310" spans="1:9" ht="13.2" hidden="1" outlineLevel="1" x14ac:dyDescent="0.25">
      <c r="A310" s="106" t="s">
        <v>46</v>
      </c>
      <c r="B310" s="107">
        <v>42653</v>
      </c>
      <c r="C310" s="108">
        <v>42659</v>
      </c>
      <c r="D310" s="283">
        <v>1545.55</v>
      </c>
      <c r="E310" s="109">
        <v>1.5159800000000001</v>
      </c>
      <c r="F310" s="687">
        <f t="shared" si="15"/>
        <v>1.7780119192650989E-2</v>
      </c>
      <c r="G310" s="687">
        <f>IF(SUM($H$289:H310)=0,0,IF(H310&gt;0,0,(1+G309)*(1+F310)-1))</f>
        <v>0</v>
      </c>
      <c r="H310" s="315"/>
      <c r="I310" s="351"/>
    </row>
    <row r="311" spans="1:9" ht="13.2" hidden="1" outlineLevel="1" x14ac:dyDescent="0.25">
      <c r="A311" s="106" t="s">
        <v>46</v>
      </c>
      <c r="B311" s="107">
        <v>42688</v>
      </c>
      <c r="C311" s="108">
        <v>42694</v>
      </c>
      <c r="D311" s="283">
        <v>1420.24</v>
      </c>
      <c r="E311" s="109">
        <v>1.3977900000000001</v>
      </c>
      <c r="F311" s="687">
        <f t="shared" si="15"/>
        <v>-8.1077933421759174E-2</v>
      </c>
      <c r="G311" s="687">
        <f>IF(SUM($H$289:H311)=0,0,IF(H311&gt;0,0,(1+G310)*(1+F311)-1))</f>
        <v>0</v>
      </c>
      <c r="H311" s="315"/>
      <c r="I311" s="351"/>
    </row>
    <row r="312" spans="1:9" ht="13.2" hidden="1" outlineLevel="1" x14ac:dyDescent="0.25">
      <c r="A312" s="106" t="s">
        <v>46</v>
      </c>
      <c r="B312" s="107">
        <v>42716</v>
      </c>
      <c r="C312" s="108">
        <v>42722</v>
      </c>
      <c r="D312" s="283">
        <v>1433.57</v>
      </c>
      <c r="E312" s="109">
        <v>1.3890499999999999</v>
      </c>
      <c r="F312" s="687">
        <f t="shared" si="15"/>
        <v>9.385737621810275E-3</v>
      </c>
      <c r="G312" s="687">
        <f>IF(SUM($H$289:H312)=0,0,IF(H312&gt;0,0,(1+G311)*(1+F312)-1))</f>
        <v>0</v>
      </c>
      <c r="H312" s="315"/>
      <c r="I312" s="351"/>
    </row>
    <row r="313" spans="1:9" ht="13.2" hidden="1" outlineLevel="1" x14ac:dyDescent="0.25">
      <c r="A313" s="106" t="s">
        <v>46</v>
      </c>
      <c r="B313" s="107">
        <v>42744</v>
      </c>
      <c r="C313" s="108">
        <v>42750</v>
      </c>
      <c r="D313" s="283">
        <v>1435.33</v>
      </c>
      <c r="E313" s="109">
        <v>1.4055299999999999</v>
      </c>
      <c r="F313" s="687">
        <f t="shared" si="15"/>
        <v>1.2277042627844015E-3</v>
      </c>
      <c r="G313" s="687">
        <f>IF(SUM($H$289:H313)=0,0,IF(H313&gt;0,0,(1+G312)*(1+F313)-1))</f>
        <v>0</v>
      </c>
      <c r="H313" s="315"/>
      <c r="I313" s="351"/>
    </row>
    <row r="314" spans="1:9" ht="13.2" hidden="1" outlineLevel="1" x14ac:dyDescent="0.25">
      <c r="A314" s="106" t="s">
        <v>46</v>
      </c>
      <c r="B314" s="107">
        <v>42779</v>
      </c>
      <c r="C314" s="108">
        <v>42785</v>
      </c>
      <c r="D314" s="283">
        <v>1426.1699999999998</v>
      </c>
      <c r="E314" s="109">
        <v>1.3965799999999999</v>
      </c>
      <c r="F314" s="687">
        <f t="shared" si="15"/>
        <v>-6.3818076679230673E-3</v>
      </c>
      <c r="G314" s="687">
        <f>IF(SUM($H$289:H314)=0,0,IF(H314&gt;0,0,(1+G313)*(1+F314)-1))</f>
        <v>0</v>
      </c>
      <c r="H314" s="315"/>
      <c r="I314" s="351"/>
    </row>
    <row r="315" spans="1:9" ht="13.2" hidden="1" outlineLevel="1" x14ac:dyDescent="0.25">
      <c r="A315" s="106" t="s">
        <v>46</v>
      </c>
      <c r="B315" s="107">
        <v>42807</v>
      </c>
      <c r="C315" s="108">
        <v>42813</v>
      </c>
      <c r="D315" s="283">
        <v>1421.45</v>
      </c>
      <c r="E315" s="109">
        <v>1.39411</v>
      </c>
      <c r="F315" s="687">
        <f t="shared" si="15"/>
        <v>-3.3095633760349408E-3</v>
      </c>
      <c r="G315" s="687">
        <f>IF(SUM($H$289:H315)=0,0,IF(H315&gt;0,0,(1+G314)*(1+F315)-1))</f>
        <v>0</v>
      </c>
      <c r="H315" s="315"/>
      <c r="I315" s="351"/>
    </row>
    <row r="316" spans="1:9" ht="13.2" hidden="1" outlineLevel="1" x14ac:dyDescent="0.25">
      <c r="A316" s="106" t="s">
        <v>46</v>
      </c>
      <c r="B316" s="107">
        <v>42835</v>
      </c>
      <c r="C316" s="108">
        <v>42841</v>
      </c>
      <c r="D316" s="283">
        <v>1370.47</v>
      </c>
      <c r="E316" s="109">
        <v>1.34</v>
      </c>
      <c r="F316" s="687">
        <f t="shared" si="15"/>
        <v>-3.5864785958000689E-2</v>
      </c>
      <c r="G316" s="687">
        <f>IF(SUM($H$289:H316)=0,0,IF(H316&gt;0,0,(1+G315)*(1+F316)-1))</f>
        <v>0</v>
      </c>
      <c r="H316" s="315"/>
      <c r="I316" s="351"/>
    </row>
    <row r="317" spans="1:9" ht="13.2" hidden="1" outlineLevel="1" x14ac:dyDescent="0.25">
      <c r="A317" s="106" t="s">
        <v>46</v>
      </c>
      <c r="B317" s="107">
        <v>42870</v>
      </c>
      <c r="C317" s="108">
        <v>42876</v>
      </c>
      <c r="D317" s="283">
        <v>1369.03</v>
      </c>
      <c r="E317" s="109">
        <v>1.3443400000000001</v>
      </c>
      <c r="F317" s="687">
        <f t="shared" si="15"/>
        <v>-1.0507344195787027E-3</v>
      </c>
      <c r="G317" s="687">
        <f>IF(SUM($H$289:H317)=0,0,IF(H317&gt;0,0,(1+G316)*(1+F317)-1))</f>
        <v>0</v>
      </c>
      <c r="H317" s="315"/>
      <c r="I317" s="351"/>
    </row>
    <row r="318" spans="1:9" ht="13.2" hidden="1" outlineLevel="1" x14ac:dyDescent="0.25">
      <c r="A318" s="106" t="s">
        <v>46</v>
      </c>
      <c r="B318" s="107">
        <v>42898</v>
      </c>
      <c r="C318" s="108">
        <v>42904</v>
      </c>
      <c r="D318" s="283">
        <v>1371.51</v>
      </c>
      <c r="E318" s="109">
        <v>1.34321</v>
      </c>
      <c r="F318" s="687">
        <f t="shared" si="15"/>
        <v>1.8115015741071439E-3</v>
      </c>
      <c r="G318" s="687">
        <f>IF(SUM($H$289:H318)=0,0,IF(H318&gt;0,0,(1+G317)*(1+F318)-1))</f>
        <v>0</v>
      </c>
      <c r="H318" s="315"/>
      <c r="I318" s="351"/>
    </row>
    <row r="319" spans="1:9" ht="13.2" hidden="1" outlineLevel="1" x14ac:dyDescent="0.25">
      <c r="A319" s="106" t="s">
        <v>46</v>
      </c>
      <c r="B319" s="107">
        <v>42926</v>
      </c>
      <c r="C319" s="108">
        <v>42932</v>
      </c>
      <c r="D319" s="283">
        <v>1373.98</v>
      </c>
      <c r="E319" s="109">
        <v>1.3454600000000001</v>
      </c>
      <c r="F319" s="687">
        <f t="shared" si="15"/>
        <v>1.800934736166715E-3</v>
      </c>
      <c r="G319" s="687">
        <f>IF(SUM($H$289:H319)=0,0,IF(H319&gt;0,0,(1+G318)*(1+F319)-1))</f>
        <v>0</v>
      </c>
      <c r="H319" s="315"/>
      <c r="I319" s="351"/>
    </row>
    <row r="320" spans="1:9" ht="13.2" hidden="1" outlineLevel="1" x14ac:dyDescent="0.25">
      <c r="A320" s="106" t="s">
        <v>46</v>
      </c>
      <c r="B320" s="107">
        <v>42961</v>
      </c>
      <c r="C320" s="108">
        <v>42967</v>
      </c>
      <c r="D320" s="283">
        <v>1371.61</v>
      </c>
      <c r="E320" s="109">
        <v>1.3487</v>
      </c>
      <c r="F320" s="687">
        <f t="shared" si="15"/>
        <v>-1.7249159376411249E-3</v>
      </c>
      <c r="G320" s="687">
        <f>IF(SUM($H$289:H320)=0,0,IF(H320&gt;0,0,(1+G319)*(1+F320)-1))</f>
        <v>0</v>
      </c>
      <c r="H320" s="315"/>
      <c r="I320" s="351"/>
    </row>
    <row r="321" spans="1:9" ht="13.2" hidden="1" outlineLevel="1" x14ac:dyDescent="0.25">
      <c r="A321" s="106" t="s">
        <v>46</v>
      </c>
      <c r="B321" s="107">
        <v>42989</v>
      </c>
      <c r="C321" s="108">
        <v>42995</v>
      </c>
      <c r="D321" s="283">
        <v>1363.23</v>
      </c>
      <c r="E321" s="109">
        <v>1.3384799999999999</v>
      </c>
      <c r="F321" s="687">
        <f t="shared" si="15"/>
        <v>-6.109608416386525E-3</v>
      </c>
      <c r="G321" s="687">
        <f>IF(SUM($H$289:H321)=0,0,IF(H321&gt;0,0,(1+G320)*(1+F321)-1))</f>
        <v>0</v>
      </c>
      <c r="H321" s="315"/>
      <c r="I321" s="351"/>
    </row>
    <row r="322" spans="1:9" ht="13.2" hidden="1" outlineLevel="1" x14ac:dyDescent="0.25">
      <c r="A322" s="106" t="s">
        <v>46</v>
      </c>
      <c r="B322" s="107">
        <v>43017</v>
      </c>
      <c r="C322" s="108">
        <v>43023</v>
      </c>
      <c r="D322" s="283">
        <v>1385.28</v>
      </c>
      <c r="E322" s="109">
        <v>1.35745</v>
      </c>
      <c r="F322" s="687">
        <f t="shared" si="15"/>
        <v>1.6174820096388709E-2</v>
      </c>
      <c r="G322" s="687">
        <f>IF(SUM($H$289:H322)=0,0,IF(H322&gt;0,0,(1+G321)*(1+F322)-1))</f>
        <v>0</v>
      </c>
      <c r="H322" s="315"/>
      <c r="I322" s="351"/>
    </row>
    <row r="323" spans="1:9" ht="13.2" hidden="1" outlineLevel="1" x14ac:dyDescent="0.25">
      <c r="A323" s="106" t="s">
        <v>46</v>
      </c>
      <c r="B323" s="107">
        <v>43052</v>
      </c>
      <c r="C323" s="108">
        <v>43058</v>
      </c>
      <c r="D323" s="283">
        <v>1541.54</v>
      </c>
      <c r="E323" s="109">
        <v>1.50023</v>
      </c>
      <c r="F323" s="687">
        <f t="shared" si="15"/>
        <v>0.11280030030030019</v>
      </c>
      <c r="G323" s="687">
        <f>IF(SUM($H$289:H323)=0,0,IF(H323&gt;0,0,(1+G322)*(1+F323)-1))</f>
        <v>0</v>
      </c>
      <c r="H323" s="315"/>
      <c r="I323" s="351"/>
    </row>
    <row r="324" spans="1:9" ht="13.2" hidden="1" outlineLevel="1" x14ac:dyDescent="0.25">
      <c r="A324" s="106" t="s">
        <v>46</v>
      </c>
      <c r="B324" s="107">
        <v>43080</v>
      </c>
      <c r="C324" s="108">
        <v>43086</v>
      </c>
      <c r="D324" s="283">
        <v>1534.8500000000001</v>
      </c>
      <c r="E324" s="109">
        <v>1.50244</v>
      </c>
      <c r="F324" s="687">
        <f t="shared" si="15"/>
        <v>-4.3398160281276077E-3</v>
      </c>
      <c r="G324" s="687">
        <f>IF(SUM($H$289:H324)=0,0,IF(H324&gt;0,0,(1+G323)*(1+F324)-1))</f>
        <v>0</v>
      </c>
      <c r="H324" s="315"/>
      <c r="I324" s="351"/>
    </row>
    <row r="325" spans="1:9" ht="13.2" hidden="1" outlineLevel="1" x14ac:dyDescent="0.25">
      <c r="A325" s="106" t="s">
        <v>46</v>
      </c>
      <c r="B325" s="107">
        <v>43115</v>
      </c>
      <c r="C325" s="108">
        <v>43121</v>
      </c>
      <c r="D325" s="283">
        <v>1644.62</v>
      </c>
      <c r="E325" s="109">
        <v>1.61819</v>
      </c>
      <c r="F325" s="687">
        <f t="shared" si="15"/>
        <v>7.1518389419161332E-2</v>
      </c>
      <c r="G325" s="687">
        <f>IF(SUM($H$289:H325)=0,0,IF(H325&gt;0,0,(1+G324)*(1+F325)-1))</f>
        <v>0</v>
      </c>
      <c r="H325" s="315"/>
      <c r="I325" s="351"/>
    </row>
    <row r="326" spans="1:9" ht="13.2" hidden="1" outlineLevel="1" x14ac:dyDescent="0.25">
      <c r="A326" s="106" t="s">
        <v>46</v>
      </c>
      <c r="B326" s="107">
        <v>43143</v>
      </c>
      <c r="C326" s="108">
        <v>43149</v>
      </c>
      <c r="D326" s="283">
        <v>1644.86</v>
      </c>
      <c r="E326" s="109">
        <v>1.6156900000000001</v>
      </c>
      <c r="F326" s="687">
        <f t="shared" si="15"/>
        <v>1.4593036689336536E-4</v>
      </c>
      <c r="G326" s="687">
        <f>IF(SUM($H$289:H326)=0,0,IF(H326&gt;0,0,(1+G325)*(1+F326)-1))</f>
        <v>0</v>
      </c>
      <c r="H326" s="315"/>
      <c r="I326" s="351"/>
    </row>
    <row r="327" spans="1:9" ht="13.2" hidden="1" outlineLevel="1" x14ac:dyDescent="0.25">
      <c r="A327" s="106" t="s">
        <v>46</v>
      </c>
      <c r="B327" s="107">
        <v>43171</v>
      </c>
      <c r="C327" s="108">
        <v>43177</v>
      </c>
      <c r="D327" s="283">
        <v>1643.51</v>
      </c>
      <c r="E327" s="109">
        <v>1.6198699999999999</v>
      </c>
      <c r="F327" s="687">
        <f t="shared" ref="F327:F341" si="16">(D327/D326-1)</f>
        <v>-8.2073854309783201E-4</v>
      </c>
      <c r="G327" s="687">
        <f>IF(SUM($H$289:H327)=0,0,IF(H327&gt;0,0,(1+G326)*(1+F327)-1))</f>
        <v>0</v>
      </c>
      <c r="H327" s="315"/>
      <c r="I327" s="351"/>
    </row>
    <row r="328" spans="1:9" ht="13.2" hidden="1" outlineLevel="1" x14ac:dyDescent="0.25">
      <c r="A328" s="106" t="s">
        <v>46</v>
      </c>
      <c r="B328" s="107">
        <v>43199</v>
      </c>
      <c r="C328" s="108">
        <v>43205</v>
      </c>
      <c r="D328" s="283">
        <v>1647.74</v>
      </c>
      <c r="E328" s="109">
        <v>1.6065700000000001</v>
      </c>
      <c r="F328" s="687">
        <f t="shared" si="16"/>
        <v>2.5737598189241595E-3</v>
      </c>
      <c r="G328" s="687">
        <f>IF(SUM($H$289:H328)=0,0,IF(H328&gt;0,0,(1+G327)*(1+F328)-1))</f>
        <v>0</v>
      </c>
      <c r="H328" s="315"/>
      <c r="I328" s="351"/>
    </row>
    <row r="329" spans="1:9" ht="13.2" hidden="1" outlineLevel="1" x14ac:dyDescent="0.25">
      <c r="A329" s="106" t="s">
        <v>46</v>
      </c>
      <c r="B329" s="107">
        <v>43234</v>
      </c>
      <c r="C329" s="108">
        <v>43240</v>
      </c>
      <c r="D329" s="283">
        <v>1757.23</v>
      </c>
      <c r="E329" s="109">
        <v>1.73946</v>
      </c>
      <c r="F329" s="687">
        <f t="shared" si="16"/>
        <v>6.6448590190199885E-2</v>
      </c>
      <c r="G329" s="687">
        <f>IF(SUM($H$289:H329)=0,0,IF(H329&gt;0,0,(1+G328)*(1+F329)-1))</f>
        <v>0</v>
      </c>
      <c r="H329" s="315"/>
      <c r="I329" s="281"/>
    </row>
    <row r="330" spans="1:9" ht="13.2" hidden="1" outlineLevel="1" x14ac:dyDescent="0.25">
      <c r="A330" s="106" t="s">
        <v>46</v>
      </c>
      <c r="B330" s="107">
        <v>43262</v>
      </c>
      <c r="C330" s="108">
        <v>43268</v>
      </c>
      <c r="D330" s="283">
        <v>1895.6200000000001</v>
      </c>
      <c r="E330" s="109">
        <v>1.8772500000000001</v>
      </c>
      <c r="F330" s="687">
        <f t="shared" si="16"/>
        <v>7.8754630867900133E-2</v>
      </c>
      <c r="G330" s="687">
        <f>IF(SUM($H$289:H330)=0,0,IF(H330&gt;0,0,(1+G329)*(1+F330)-1))</f>
        <v>0</v>
      </c>
      <c r="H330" s="315"/>
      <c r="I330" s="281"/>
    </row>
    <row r="331" spans="1:9" ht="13.2" hidden="1" outlineLevel="1" x14ac:dyDescent="0.25">
      <c r="A331" s="106" t="s">
        <v>46</v>
      </c>
      <c r="B331" s="107">
        <v>43290</v>
      </c>
      <c r="C331" s="108">
        <v>43296</v>
      </c>
      <c r="D331" s="283">
        <v>2057.17</v>
      </c>
      <c r="E331" s="109">
        <v>2.0354100000000002</v>
      </c>
      <c r="F331" s="687">
        <f t="shared" si="16"/>
        <v>8.5222776716852522E-2</v>
      </c>
      <c r="G331" s="687">
        <f>IF(SUM($H$289:H331)=0,0,IF(H331&gt;0,0,(1+G330)*(1+F331)-1))</f>
        <v>0</v>
      </c>
      <c r="H331" s="315"/>
      <c r="I331" s="281"/>
    </row>
    <row r="332" spans="1:9" ht="13.2" hidden="1" outlineLevel="1" x14ac:dyDescent="0.25">
      <c r="A332" s="106" t="s">
        <v>46</v>
      </c>
      <c r="B332" s="107">
        <v>43325</v>
      </c>
      <c r="C332" s="108">
        <v>43331</v>
      </c>
      <c r="D332" s="283">
        <v>2232.1</v>
      </c>
      <c r="E332" s="109">
        <v>2.1994400000000001</v>
      </c>
      <c r="F332" s="687">
        <f t="shared" si="16"/>
        <v>8.5034294686389567E-2</v>
      </c>
      <c r="G332" s="687">
        <f>IF(SUM($H$289:H332)=0,0,IF(H332&gt;0,0,(1+G331)*(1+F332)-1))</f>
        <v>0</v>
      </c>
      <c r="H332" s="315"/>
      <c r="I332" s="281"/>
    </row>
    <row r="333" spans="1:9" ht="13.2" hidden="1" outlineLevel="1" x14ac:dyDescent="0.25">
      <c r="A333" s="106" t="s">
        <v>46</v>
      </c>
      <c r="B333" s="107">
        <v>43353</v>
      </c>
      <c r="C333" s="108">
        <v>43359</v>
      </c>
      <c r="D333" s="283">
        <v>2232.2199999999998</v>
      </c>
      <c r="E333" s="109">
        <v>2.1989299999999998</v>
      </c>
      <c r="F333" s="687">
        <f t="shared" si="16"/>
        <v>5.3761032211774307E-5</v>
      </c>
      <c r="G333" s="687">
        <f>IF(SUM($H$289:H333)=0,0,IF(H333&gt;0,0,(1+G332)*(1+F333)-1))</f>
        <v>0</v>
      </c>
      <c r="H333" s="315"/>
      <c r="I333" s="281"/>
    </row>
    <row r="334" spans="1:9" ht="13.2" hidden="1" outlineLevel="1" x14ac:dyDescent="0.25">
      <c r="A334" s="106" t="s">
        <v>46</v>
      </c>
      <c r="B334" s="107">
        <v>43388</v>
      </c>
      <c r="C334" s="108">
        <v>43394</v>
      </c>
      <c r="D334" s="283">
        <v>2232.79</v>
      </c>
      <c r="E334" s="109">
        <v>2.19476</v>
      </c>
      <c r="F334" s="687">
        <f t="shared" si="16"/>
        <v>2.5535117506336746E-4</v>
      </c>
      <c r="G334" s="687">
        <f>IF(SUM($H$289:H334)=0,0,IF(H334&gt;0,0,(1+G333)*(1+F334)-1))</f>
        <v>0</v>
      </c>
      <c r="H334" s="315"/>
      <c r="I334" s="281"/>
    </row>
    <row r="335" spans="1:9" ht="13.2" hidden="1" outlineLevel="1" x14ac:dyDescent="0.25">
      <c r="A335" s="106" t="s">
        <v>46</v>
      </c>
      <c r="B335" s="107">
        <v>43416</v>
      </c>
      <c r="C335" s="108">
        <v>43422</v>
      </c>
      <c r="D335" s="283">
        <v>2557.33</v>
      </c>
      <c r="E335" s="109">
        <v>2.5082399999999998</v>
      </c>
      <c r="F335" s="687">
        <f t="shared" si="16"/>
        <v>0.14535177961205492</v>
      </c>
      <c r="G335" s="687">
        <f>IF(SUM($H$289:H335)=0,0,IF(H335&gt;0,0,(1+G334)*(1+F335)-1))</f>
        <v>0</v>
      </c>
      <c r="H335" s="315"/>
      <c r="I335" s="281"/>
    </row>
    <row r="336" spans="1:9" ht="13.2" hidden="1" outlineLevel="1" x14ac:dyDescent="0.25">
      <c r="A336" s="106" t="s">
        <v>46</v>
      </c>
      <c r="B336" s="107">
        <v>43444</v>
      </c>
      <c r="C336" s="108">
        <v>43450</v>
      </c>
      <c r="D336" s="283">
        <v>2557.06</v>
      </c>
      <c r="E336" s="109">
        <v>2.5214500000000002</v>
      </c>
      <c r="F336" s="687">
        <f t="shared" si="16"/>
        <v>-1.055788654573675E-4</v>
      </c>
      <c r="G336" s="687">
        <f>IF(SUM($H$289:H336)=0,0,IF(H336&gt;0,0,(1+G335)*(1+F336)-1))</f>
        <v>0</v>
      </c>
      <c r="H336" s="315"/>
      <c r="I336" s="281"/>
    </row>
    <row r="337" spans="1:9" ht="13.2" hidden="1" outlineLevel="1" x14ac:dyDescent="0.25">
      <c r="A337" s="106" t="s">
        <v>46</v>
      </c>
      <c r="B337" s="107">
        <v>43479</v>
      </c>
      <c r="C337" s="108">
        <v>43485</v>
      </c>
      <c r="D337" s="283">
        <v>2554.9</v>
      </c>
      <c r="E337" s="109">
        <v>2.5272999999999999</v>
      </c>
      <c r="F337" s="687">
        <f t="shared" si="16"/>
        <v>-8.447201082492084E-4</v>
      </c>
      <c r="G337" s="687">
        <f>IF(SUM($H$289:H337)=0,0,IF(H337&gt;0,0,(1+G336)*(1+F337)-1))</f>
        <v>0</v>
      </c>
      <c r="H337" s="315"/>
      <c r="I337" s="281"/>
    </row>
    <row r="338" spans="1:9" ht="13.2" hidden="1" outlineLevel="1" x14ac:dyDescent="0.25">
      <c r="A338" s="106" t="s">
        <v>46</v>
      </c>
      <c r="B338" s="107">
        <v>43507</v>
      </c>
      <c r="C338" s="108">
        <v>43513</v>
      </c>
      <c r="D338" s="283">
        <v>2861.96</v>
      </c>
      <c r="E338" s="109">
        <v>2.7768899999999999</v>
      </c>
      <c r="F338" s="687">
        <f t="shared" si="16"/>
        <v>0.12018474304278048</v>
      </c>
      <c r="G338" s="687">
        <f>IF(SUM($H$289:H338)=0,0,IF(H338&gt;0,0,(1+G337)*(1+F338)-1))</f>
        <v>0</v>
      </c>
      <c r="H338" s="315"/>
      <c r="I338" s="281"/>
    </row>
    <row r="339" spans="1:9" ht="13.2" hidden="1" outlineLevel="1" x14ac:dyDescent="0.25">
      <c r="A339" s="106" t="s">
        <v>46</v>
      </c>
      <c r="B339" s="107">
        <v>43535</v>
      </c>
      <c r="C339" s="108">
        <v>43541</v>
      </c>
      <c r="D339" s="283">
        <v>2827.5</v>
      </c>
      <c r="E339" s="109">
        <v>2.8052800000000002</v>
      </c>
      <c r="F339" s="687">
        <f t="shared" si="16"/>
        <v>-1.2040699380843956E-2</v>
      </c>
      <c r="G339" s="687">
        <f>IF(SUM($H$289:H339)=0,0,IF(H339&gt;0,0,(1+G338)*(1+F339)-1))</f>
        <v>0</v>
      </c>
      <c r="H339" s="315"/>
      <c r="I339" s="281"/>
    </row>
    <row r="340" spans="1:9" ht="13.2" hidden="1" outlineLevel="1" x14ac:dyDescent="0.25">
      <c r="A340" s="106" t="s">
        <v>46</v>
      </c>
      <c r="B340" s="107">
        <v>43570</v>
      </c>
      <c r="C340" s="108">
        <v>43576</v>
      </c>
      <c r="D340" s="283">
        <v>2832.12</v>
      </c>
      <c r="E340" s="109">
        <v>2.7887200000000001</v>
      </c>
      <c r="F340" s="687">
        <f t="shared" si="16"/>
        <v>1.6339522546418017E-3</v>
      </c>
      <c r="G340" s="687">
        <f>IF(SUM($H$289:H340)=0,0,IF(H340&gt;0,0,(1+G339)*(1+F340)-1))</f>
        <v>0</v>
      </c>
      <c r="H340" s="315"/>
      <c r="I340" s="281"/>
    </row>
    <row r="341" spans="1:9" ht="13.2" hidden="1" outlineLevel="1" x14ac:dyDescent="0.25">
      <c r="A341" s="106" t="s">
        <v>46</v>
      </c>
      <c r="B341" s="107">
        <v>43598</v>
      </c>
      <c r="C341" s="108">
        <v>43604</v>
      </c>
      <c r="D341" s="283">
        <v>2827.18</v>
      </c>
      <c r="E341" s="109">
        <v>2.76206</v>
      </c>
      <c r="F341" s="687">
        <f t="shared" si="16"/>
        <v>-1.7442763724700994E-3</v>
      </c>
      <c r="G341" s="687">
        <f>IF(SUM($H$289:H341)=0,0,IF(H341&gt;0,0,(1+G340)*(1+F341)-1))</f>
        <v>0</v>
      </c>
      <c r="H341" s="315"/>
      <c r="I341" s="281"/>
    </row>
    <row r="342" spans="1:9" ht="13.2" hidden="1" outlineLevel="1" x14ac:dyDescent="0.25">
      <c r="A342" s="106" t="s">
        <v>46</v>
      </c>
      <c r="B342" s="107">
        <v>43626</v>
      </c>
      <c r="C342" s="108">
        <v>43632</v>
      </c>
      <c r="D342" s="283">
        <v>2841.3</v>
      </c>
      <c r="E342" s="109">
        <v>2.76389</v>
      </c>
      <c r="F342" s="687">
        <f t="shared" ref="F342:F405" si="17">(D342/D341-1)</f>
        <v>4.9943760213357891E-3</v>
      </c>
      <c r="G342" s="687">
        <f>IF(SUM($H$289:H342)=0,0,IF(H342&gt;0,0,(1+G341)*(1+F342)-1))</f>
        <v>0</v>
      </c>
      <c r="H342" s="315"/>
      <c r="I342" s="281"/>
    </row>
    <row r="343" spans="1:9" ht="13.2" hidden="1" outlineLevel="1" x14ac:dyDescent="0.25">
      <c r="A343" s="106" t="s">
        <v>46</v>
      </c>
      <c r="B343" s="107">
        <v>43661</v>
      </c>
      <c r="C343" s="108">
        <v>43667</v>
      </c>
      <c r="D343" s="283">
        <v>2824.73</v>
      </c>
      <c r="E343" s="109">
        <v>2.75332</v>
      </c>
      <c r="F343" s="687">
        <f t="shared" si="17"/>
        <v>-5.8318375391546162E-3</v>
      </c>
      <c r="G343" s="687">
        <f>IF(SUM($H$289:H343)=0,0,IF(H343&gt;0,0,(1+G342)*(1+F343)-1))</f>
        <v>0</v>
      </c>
      <c r="H343" s="315"/>
      <c r="I343" s="281"/>
    </row>
    <row r="344" spans="1:9" ht="13.2" hidden="1" outlineLevel="1" x14ac:dyDescent="0.25">
      <c r="A344" s="106" t="s">
        <v>46</v>
      </c>
      <c r="B344" s="107">
        <v>43689</v>
      </c>
      <c r="C344" s="108">
        <v>43695</v>
      </c>
      <c r="D344" s="283">
        <v>2578.42</v>
      </c>
      <c r="E344" s="109">
        <v>2.4723600000000001</v>
      </c>
      <c r="F344" s="687">
        <f t="shared" si="17"/>
        <v>-8.719771447182556E-2</v>
      </c>
      <c r="G344" s="687">
        <f>IF(SUM($H$289:H344)=0,0,IF(H344&gt;0,0,(1+G343)*(1+F344)-1))</f>
        <v>0</v>
      </c>
      <c r="H344" s="315"/>
      <c r="I344" s="281"/>
    </row>
    <row r="345" spans="1:9" ht="13.2" hidden="1" outlineLevel="1" x14ac:dyDescent="0.25">
      <c r="A345" s="106" t="s">
        <v>46</v>
      </c>
      <c r="B345" s="107">
        <v>43717</v>
      </c>
      <c r="C345" s="108">
        <v>43723</v>
      </c>
      <c r="D345" s="283">
        <v>2575.0100000000002</v>
      </c>
      <c r="E345" s="109">
        <v>2.48956</v>
      </c>
      <c r="F345" s="687">
        <f t="shared" si="17"/>
        <v>-1.3225153388508604E-3</v>
      </c>
      <c r="G345" s="687">
        <f>IF(SUM($H$289:H345)=0,0,IF(H345&gt;0,0,(1+G344)*(1+F345)-1))</f>
        <v>0</v>
      </c>
      <c r="H345" s="315"/>
      <c r="I345" s="281"/>
    </row>
    <row r="346" spans="1:9" ht="13.2" hidden="1" outlineLevel="1" x14ac:dyDescent="0.25">
      <c r="A346" s="106" t="s">
        <v>46</v>
      </c>
      <c r="B346" s="107">
        <v>43752</v>
      </c>
      <c r="C346" s="108">
        <v>43758</v>
      </c>
      <c r="D346" s="283">
        <v>2573.9299999999998</v>
      </c>
      <c r="E346" s="109">
        <v>2.4706000000000001</v>
      </c>
      <c r="F346" s="687">
        <f t="shared" si="17"/>
        <v>-4.1941584692894995E-4</v>
      </c>
      <c r="G346" s="687">
        <f>IF(SUM($H$289:H346)=0,0,IF(H346&gt;0,0,(1+G345)*(1+F346)-1))</f>
        <v>0</v>
      </c>
      <c r="H346" s="315"/>
      <c r="I346" s="281"/>
    </row>
    <row r="347" spans="1:9" ht="13.2" hidden="1" outlineLevel="1" x14ac:dyDescent="0.25">
      <c r="A347" s="106" t="s">
        <v>46</v>
      </c>
      <c r="B347" s="107">
        <v>43780</v>
      </c>
      <c r="C347" s="108">
        <v>43786</v>
      </c>
      <c r="D347" s="283">
        <v>2635.05</v>
      </c>
      <c r="E347" s="109">
        <v>2.51234</v>
      </c>
      <c r="F347" s="687">
        <f t="shared" si="17"/>
        <v>2.3745789512535476E-2</v>
      </c>
      <c r="G347" s="687">
        <f>IF(SUM($H$289:H347)=0,0,IF(H347&gt;0,0,(1+G346)*(1+F347)-1))</f>
        <v>0</v>
      </c>
      <c r="H347" s="315"/>
      <c r="I347" s="281"/>
    </row>
    <row r="348" spans="1:9" ht="13.2" hidden="1" outlineLevel="1" x14ac:dyDescent="0.25">
      <c r="A348" s="106" t="s">
        <v>46</v>
      </c>
      <c r="B348" s="107">
        <v>43808</v>
      </c>
      <c r="C348" s="108">
        <v>43814</v>
      </c>
      <c r="D348" s="283">
        <v>2632.62</v>
      </c>
      <c r="E348" s="109">
        <v>2.5212300000000001</v>
      </c>
      <c r="F348" s="687">
        <f t="shared" si="17"/>
        <v>-9.2218363977925044E-4</v>
      </c>
      <c r="G348" s="687">
        <f>IF(SUM($H$289:H348)=0,0,IF(H348&gt;0,0,(1+G347)*(1+F348)-1))</f>
        <v>0</v>
      </c>
      <c r="H348" s="315"/>
      <c r="I348" s="281"/>
    </row>
    <row r="349" spans="1:9" ht="13.2" hidden="1" outlineLevel="1" x14ac:dyDescent="0.25">
      <c r="A349" s="106" t="s">
        <v>46</v>
      </c>
      <c r="B349" s="107">
        <v>43843</v>
      </c>
      <c r="C349" s="108">
        <v>43849</v>
      </c>
      <c r="D349" s="283">
        <v>2635.14</v>
      </c>
      <c r="E349" s="109">
        <v>2.5426899999999999</v>
      </c>
      <c r="F349" s="687">
        <f t="shared" si="17"/>
        <v>9.5722132324449483E-4</v>
      </c>
      <c r="G349" s="687">
        <f>IF(SUM($H$289:H349)=0,0,IF(H349&gt;0,0,(1+G348)*(1+F349)-1))</f>
        <v>0</v>
      </c>
      <c r="H349" s="315"/>
      <c r="I349" s="281"/>
    </row>
    <row r="350" spans="1:9" ht="13.2" hidden="1" outlineLevel="1" x14ac:dyDescent="0.25">
      <c r="A350" s="106" t="s">
        <v>46</v>
      </c>
      <c r="B350" s="107">
        <v>43871</v>
      </c>
      <c r="C350" s="108">
        <v>43877</v>
      </c>
      <c r="D350" s="283">
        <v>2379.59</v>
      </c>
      <c r="E350" s="109">
        <v>2.2883900000000001</v>
      </c>
      <c r="F350" s="687">
        <f t="shared" si="17"/>
        <v>-9.6977769682066173E-2</v>
      </c>
      <c r="G350" s="687">
        <f>IF(SUM($H$289:H350)=0,0,IF(H350&gt;0,0,(1+G349)*(1+F350)-1))</f>
        <v>0</v>
      </c>
      <c r="H350" s="315"/>
      <c r="I350" s="281"/>
    </row>
    <row r="351" spans="1:9" ht="13.2" hidden="1" outlineLevel="1" x14ac:dyDescent="0.25">
      <c r="A351" s="106" t="s">
        <v>46</v>
      </c>
      <c r="B351" s="107">
        <v>43899</v>
      </c>
      <c r="C351" s="108">
        <v>43905</v>
      </c>
      <c r="D351" s="283">
        <v>2379.6</v>
      </c>
      <c r="E351" s="109">
        <v>2.30741</v>
      </c>
      <c r="F351" s="687">
        <f t="shared" si="17"/>
        <v>4.202404615849531E-6</v>
      </c>
      <c r="G351" s="687">
        <f>IF(SUM($H$289:H351)=0,0,IF(H351&gt;0,0,(1+G350)*(1+F351)-1))</f>
        <v>0</v>
      </c>
      <c r="H351" s="315"/>
      <c r="I351" s="281"/>
    </row>
    <row r="352" spans="1:9" ht="13.2" hidden="1" outlineLevel="1" x14ac:dyDescent="0.25">
      <c r="A352" s="106" t="s">
        <v>46</v>
      </c>
      <c r="B352" s="107">
        <v>43934</v>
      </c>
      <c r="C352" s="108">
        <v>43940</v>
      </c>
      <c r="D352" s="283">
        <v>2381.27</v>
      </c>
      <c r="E352" s="109">
        <v>2.30748</v>
      </c>
      <c r="F352" s="687">
        <f t="shared" si="17"/>
        <v>7.0179862161712236E-4</v>
      </c>
      <c r="G352" s="687">
        <f>IF(SUM($H$289:H352)=0,0,IF(H352&gt;0,0,(1+G351)*(1+F352)-1))</f>
        <v>0</v>
      </c>
      <c r="H352" s="315"/>
      <c r="I352" s="281"/>
    </row>
    <row r="353" spans="1:9" ht="13.2" hidden="1" outlineLevel="1" x14ac:dyDescent="0.25">
      <c r="A353" s="106" t="s">
        <v>46</v>
      </c>
      <c r="B353" s="107">
        <v>43962</v>
      </c>
      <c r="C353" s="108">
        <v>43968</v>
      </c>
      <c r="D353" s="283">
        <v>2372.86</v>
      </c>
      <c r="E353" s="109">
        <v>2.2942300000000002</v>
      </c>
      <c r="F353" s="687">
        <f t="shared" si="17"/>
        <v>-3.5317288673690772E-3</v>
      </c>
      <c r="G353" s="687">
        <f>IF(SUM($H$289:H353)=0,0,IF(H353&gt;0,0,(1+G352)*(1+F353)-1))</f>
        <v>0</v>
      </c>
      <c r="H353" s="315"/>
      <c r="I353" s="281"/>
    </row>
    <row r="354" spans="1:9" ht="13.2" hidden="1" outlineLevel="1" x14ac:dyDescent="0.25">
      <c r="A354" s="106" t="s">
        <v>46</v>
      </c>
      <c r="B354" s="107">
        <v>43997</v>
      </c>
      <c r="C354" s="108">
        <v>44003</v>
      </c>
      <c r="D354" s="283">
        <v>2372.65</v>
      </c>
      <c r="E354" s="109">
        <v>2.2831299999999999</v>
      </c>
      <c r="F354" s="687">
        <f t="shared" si="17"/>
        <v>-8.8500796507129387E-5</v>
      </c>
      <c r="G354" s="687">
        <f>IF(SUM($H$289:H354)=0,0,IF(H354&gt;0,0,(1+G353)*(1+F354)-1))</f>
        <v>0</v>
      </c>
      <c r="H354" s="315"/>
      <c r="I354" s="281"/>
    </row>
    <row r="355" spans="1:9" ht="13.2" hidden="1" outlineLevel="1" x14ac:dyDescent="0.25">
      <c r="A355" s="106" t="s">
        <v>46</v>
      </c>
      <c r="B355" s="107">
        <v>44025</v>
      </c>
      <c r="C355" s="108">
        <v>44031</v>
      </c>
      <c r="D355" s="283">
        <v>2370.4899999999998</v>
      </c>
      <c r="E355" s="109">
        <v>2.2783199999999999</v>
      </c>
      <c r="F355" s="687">
        <f t="shared" si="17"/>
        <v>-9.1037447579722652E-4</v>
      </c>
      <c r="G355" s="687">
        <f>IF(SUM($H$289:H355)=0,0,IF(H355&gt;0,0,(1+G354)*(1+F355)-1))</f>
        <v>0</v>
      </c>
      <c r="H355" s="315"/>
      <c r="I355" s="281"/>
    </row>
    <row r="356" spans="1:9" ht="13.2" hidden="1" outlineLevel="1" x14ac:dyDescent="0.25">
      <c r="A356" s="106" t="s">
        <v>46</v>
      </c>
      <c r="B356" s="107">
        <v>44053</v>
      </c>
      <c r="C356" s="108">
        <v>44059</v>
      </c>
      <c r="D356" s="283">
        <v>2505.3000000000002</v>
      </c>
      <c r="E356" s="109">
        <v>2.42883</v>
      </c>
      <c r="F356" s="687">
        <f t="shared" si="17"/>
        <v>5.6870098587212148E-2</v>
      </c>
      <c r="G356" s="687">
        <f>IF(SUM($H$289:H356)=0,0,IF(H356&gt;0,0,(1+G355)*(1+F356)-1))</f>
        <v>0</v>
      </c>
      <c r="H356" s="315"/>
      <c r="I356" s="281"/>
    </row>
    <row r="357" spans="1:9" ht="13.2" hidden="1" outlineLevel="1" x14ac:dyDescent="0.25">
      <c r="A357" s="106" t="s">
        <v>46</v>
      </c>
      <c r="B357" s="107">
        <v>44088</v>
      </c>
      <c r="C357" s="108">
        <v>44094</v>
      </c>
      <c r="D357" s="283">
        <v>2506.63</v>
      </c>
      <c r="E357" s="109">
        <v>2.4016000000000002</v>
      </c>
      <c r="F357" s="687">
        <f t="shared" si="17"/>
        <v>5.3087454596245642E-4</v>
      </c>
      <c r="G357" s="687">
        <f>IF(SUM($H$289:H357)=0,0,IF(H357&gt;0,0,(1+G356)*(1+F357)-1))</f>
        <v>0</v>
      </c>
      <c r="H357" s="315"/>
      <c r="I357" s="281"/>
    </row>
    <row r="358" spans="1:9" ht="13.2" hidden="1" outlineLevel="1" x14ac:dyDescent="0.25">
      <c r="A358" s="106" t="s">
        <v>46</v>
      </c>
      <c r="B358" s="107">
        <v>44116</v>
      </c>
      <c r="C358" s="108">
        <v>44122</v>
      </c>
      <c r="D358" s="283">
        <v>2506.0100000000002</v>
      </c>
      <c r="E358" s="109">
        <v>2.41445</v>
      </c>
      <c r="F358" s="687">
        <f t="shared" si="17"/>
        <v>-2.4734404359638695E-4</v>
      </c>
      <c r="G358" s="687">
        <f>IF(SUM($H$289:H358)=0,0,IF(H358&gt;0,0,(1+G357)*(1+F358)-1))</f>
        <v>0</v>
      </c>
      <c r="H358" s="315"/>
      <c r="I358" s="281"/>
    </row>
    <row r="359" spans="1:9" ht="13.2" hidden="1" outlineLevel="1" x14ac:dyDescent="0.25">
      <c r="A359" s="106" t="s">
        <v>46</v>
      </c>
      <c r="B359" s="107">
        <v>44144</v>
      </c>
      <c r="C359" s="108">
        <v>44150</v>
      </c>
      <c r="D359" s="283">
        <v>2707.16</v>
      </c>
      <c r="E359" s="109">
        <v>2.62114</v>
      </c>
      <c r="F359" s="687">
        <f t="shared" si="17"/>
        <v>8.0267038040550354E-2</v>
      </c>
      <c r="G359" s="687">
        <f>IF(SUM($H$289:H359)=0,0,IF(H359&gt;0,0,(1+G358)*(1+F359)-1))</f>
        <v>0</v>
      </c>
      <c r="H359" s="315"/>
      <c r="I359" s="281"/>
    </row>
    <row r="360" spans="1:9" ht="13.2" hidden="1" outlineLevel="1" x14ac:dyDescent="0.25">
      <c r="A360" s="106" t="s">
        <v>46</v>
      </c>
      <c r="B360" s="107">
        <v>44179</v>
      </c>
      <c r="C360" s="108">
        <v>44185</v>
      </c>
      <c r="D360" s="283">
        <v>2707.36</v>
      </c>
      <c r="E360" s="109">
        <v>2.6304099999999999</v>
      </c>
      <c r="F360" s="687">
        <f t="shared" si="17"/>
        <v>7.3878160138374227E-5</v>
      </c>
      <c r="G360" s="687">
        <f>IF(SUM($H$289:H360)=0,0,IF(H360&gt;0,0,(1+G359)*(1+F360)-1))</f>
        <v>0</v>
      </c>
      <c r="H360" s="315"/>
      <c r="I360" s="281"/>
    </row>
    <row r="361" spans="1:9" ht="13.2" hidden="1" outlineLevel="1" x14ac:dyDescent="0.25">
      <c r="A361" s="106" t="s">
        <v>46</v>
      </c>
      <c r="B361" s="107">
        <v>44207</v>
      </c>
      <c r="C361" s="108">
        <v>44213</v>
      </c>
      <c r="D361" s="283">
        <v>2707.16</v>
      </c>
      <c r="E361" s="109">
        <v>2.6049600000000002</v>
      </c>
      <c r="F361" s="687">
        <f t="shared" si="17"/>
        <v>-7.3872702559096837E-5</v>
      </c>
      <c r="G361" s="687">
        <f>IF(SUM($H$289:H361)=0,0,IF(H361&gt;0,0,(1+G360)*(1+F361)-1))</f>
        <v>0</v>
      </c>
      <c r="H361" s="315"/>
      <c r="I361" s="281"/>
    </row>
    <row r="362" spans="1:9" ht="13.2" hidden="1" outlineLevel="1" x14ac:dyDescent="0.25">
      <c r="A362" s="106" t="s">
        <v>46</v>
      </c>
      <c r="B362" s="107">
        <v>44242</v>
      </c>
      <c r="C362" s="108">
        <v>44248</v>
      </c>
      <c r="D362" s="283">
        <v>2950.79</v>
      </c>
      <c r="E362" s="109">
        <v>2.87974</v>
      </c>
      <c r="F362" s="687">
        <f t="shared" si="17"/>
        <v>8.9994680772470081E-2</v>
      </c>
      <c r="G362" s="687">
        <f>IF(SUM($H$289:H362)=0,0,IF(H362&gt;0,0,(1+G361)*(1+F362)-1))</f>
        <v>0</v>
      </c>
      <c r="H362" s="315"/>
      <c r="I362" s="281"/>
    </row>
    <row r="363" spans="1:9" ht="13.2" hidden="1" outlineLevel="1" x14ac:dyDescent="0.25">
      <c r="A363" s="106" t="s">
        <v>46</v>
      </c>
      <c r="B363" s="107">
        <v>44270</v>
      </c>
      <c r="C363" s="108">
        <v>44276</v>
      </c>
      <c r="D363" s="283">
        <v>2952.69</v>
      </c>
      <c r="E363" s="109">
        <v>2.87426</v>
      </c>
      <c r="F363" s="687">
        <f t="shared" si="17"/>
        <v>6.4389536361453281E-4</v>
      </c>
      <c r="G363" s="687">
        <f>IF(SUM($H$289:H363)=0,0,IF(H363&gt;0,0,(1+G362)*(1+F363)-1))</f>
        <v>0</v>
      </c>
      <c r="H363" s="315"/>
      <c r="I363" s="281"/>
    </row>
    <row r="364" spans="1:9" ht="13.2" hidden="1" outlineLevel="1" x14ac:dyDescent="0.25">
      <c r="A364" s="106" t="s">
        <v>46</v>
      </c>
      <c r="B364" s="107">
        <v>44298</v>
      </c>
      <c r="C364" s="108">
        <v>44304</v>
      </c>
      <c r="D364" s="283">
        <v>2952.03</v>
      </c>
      <c r="E364" s="109">
        <v>2.8528099999999998</v>
      </c>
      <c r="F364" s="687">
        <f t="shared" si="17"/>
        <v>-2.235249890777391E-4</v>
      </c>
      <c r="G364" s="687">
        <f>IF(SUM($H$289:H364)=0,0,IF(H364&gt;0,0,(1+G363)*(1+F364)-1))</f>
        <v>0</v>
      </c>
      <c r="H364" s="315"/>
      <c r="I364" s="281"/>
    </row>
    <row r="365" spans="1:9" ht="13.2" hidden="1" outlineLevel="1" x14ac:dyDescent="0.25">
      <c r="A365" s="106" t="s">
        <v>46</v>
      </c>
      <c r="B365" s="107">
        <v>44326</v>
      </c>
      <c r="C365" s="108">
        <v>44332</v>
      </c>
      <c r="D365" s="283">
        <v>3691.31</v>
      </c>
      <c r="E365" s="109">
        <v>3.5754600000000001</v>
      </c>
      <c r="F365" s="687">
        <f t="shared" si="17"/>
        <v>0.2504310593049528</v>
      </c>
      <c r="G365" s="687">
        <f>IF(SUM($H$289:H365)=0,0,IF(H365&gt;0,0,(1+G364)*(1+F365)-1))</f>
        <v>0</v>
      </c>
      <c r="H365" s="315"/>
      <c r="I365" s="281"/>
    </row>
    <row r="366" spans="1:9" ht="13.2" hidden="1" outlineLevel="1" x14ac:dyDescent="0.25">
      <c r="A366" s="106" t="s">
        <v>46</v>
      </c>
      <c r="B366" s="107">
        <v>44361</v>
      </c>
      <c r="C366" s="108">
        <v>44367</v>
      </c>
      <c r="D366" s="283">
        <v>3689.21</v>
      </c>
      <c r="E366" s="109">
        <v>3.5567000000000002</v>
      </c>
      <c r="F366" s="687">
        <f t="shared" si="17"/>
        <v>-5.6890372252671462E-4</v>
      </c>
      <c r="G366" s="687">
        <f>IF(SUM($H$289:H366)=0,0,IF(H366&gt;0,0,(1+G365)*(1+F366)-1))</f>
        <v>0</v>
      </c>
      <c r="H366" s="315"/>
      <c r="I366" s="281"/>
    </row>
    <row r="367" spans="1:9" ht="13.2" hidden="1" outlineLevel="1" x14ac:dyDescent="0.25">
      <c r="A367" s="106" t="s">
        <v>46</v>
      </c>
      <c r="B367" s="107">
        <v>44389</v>
      </c>
      <c r="C367" s="108">
        <v>44395</v>
      </c>
      <c r="D367" s="283">
        <v>3687.51</v>
      </c>
      <c r="E367" s="109">
        <v>3.5307900000000001</v>
      </c>
      <c r="F367" s="687">
        <f t="shared" si="17"/>
        <v>-4.6080326140285344E-4</v>
      </c>
      <c r="G367" s="687">
        <f>IF(SUM($H$289:H367)=0,0,IF(H367&gt;0,0,(1+G366)*(1+F367)-1))</f>
        <v>0</v>
      </c>
      <c r="H367" s="315"/>
      <c r="I367" s="281"/>
    </row>
    <row r="368" spans="1:9" ht="13.2" hidden="1" outlineLevel="1" x14ac:dyDescent="0.25">
      <c r="A368" s="106" t="s">
        <v>46</v>
      </c>
      <c r="B368" s="107">
        <v>44417</v>
      </c>
      <c r="C368" s="108">
        <v>44423</v>
      </c>
      <c r="D368" s="283">
        <v>3896.7</v>
      </c>
      <c r="E368" s="109">
        <v>3.76667</v>
      </c>
      <c r="F368" s="687">
        <f t="shared" si="17"/>
        <v>5.6729337683151915E-2</v>
      </c>
      <c r="G368" s="687">
        <f>IF(SUM($H$289:H368)=0,0,IF(H368&gt;0,0,(1+G367)*(1+F368)-1))</f>
        <v>0</v>
      </c>
      <c r="H368" s="315"/>
      <c r="I368" s="281"/>
    </row>
    <row r="369" spans="1:10" ht="13.2" hidden="1" outlineLevel="1" x14ac:dyDescent="0.25">
      <c r="A369" s="106" t="s">
        <v>46</v>
      </c>
      <c r="B369" s="107">
        <v>44452</v>
      </c>
      <c r="C369" s="108">
        <v>44458</v>
      </c>
      <c r="D369" s="283">
        <v>3897.14</v>
      </c>
      <c r="E369" s="109">
        <v>3.7456499999999999</v>
      </c>
      <c r="F369" s="687">
        <f t="shared" si="17"/>
        <v>1.1291605717667075E-4</v>
      </c>
      <c r="G369" s="687">
        <f>IF(SUM($H$289:H369)=0,0,IF(H369&gt;0,0,(1+G368)*(1+F369)-1))</f>
        <v>0</v>
      </c>
      <c r="H369" s="315"/>
      <c r="I369" s="281"/>
    </row>
    <row r="370" spans="1:10" ht="13.2" hidden="1" outlineLevel="1" x14ac:dyDescent="0.25">
      <c r="A370" s="106" t="s">
        <v>46</v>
      </c>
      <c r="B370" s="535">
        <v>44480</v>
      </c>
      <c r="C370" s="534">
        <v>44486</v>
      </c>
      <c r="D370" s="283">
        <v>3896.97</v>
      </c>
      <c r="E370" s="109">
        <v>3.7677100000000001</v>
      </c>
      <c r="F370" s="687">
        <f t="shared" si="17"/>
        <v>-4.3621732860543716E-5</v>
      </c>
      <c r="G370" s="687">
        <f>IF(SUM($H$289:H370)=0,0,IF(H370&gt;0,0,(1+G369)*(1+F370)-1))</f>
        <v>0</v>
      </c>
      <c r="H370" s="315"/>
      <c r="I370" s="281"/>
    </row>
    <row r="371" spans="1:10" ht="13.2" hidden="1" outlineLevel="1" x14ac:dyDescent="0.25">
      <c r="A371" s="106" t="s">
        <v>46</v>
      </c>
      <c r="B371" s="535">
        <v>44515</v>
      </c>
      <c r="C371" s="534">
        <v>44521</v>
      </c>
      <c r="D371" s="283">
        <v>4285.01</v>
      </c>
      <c r="E371" s="109">
        <v>4.1533899999999999</v>
      </c>
      <c r="F371" s="687">
        <f t="shared" si="17"/>
        <v>9.957479785577017E-2</v>
      </c>
      <c r="G371" s="687">
        <f>IF(SUM($H$289:H371)=0,0,IF(H371&gt;0,0,(1+G370)*(1+F371)-1))</f>
        <v>0</v>
      </c>
      <c r="H371" s="315"/>
      <c r="I371" s="281"/>
    </row>
    <row r="372" spans="1:10" ht="13.8" hidden="1" outlineLevel="1" thickBot="1" x14ac:dyDescent="0.3">
      <c r="A372" s="549" t="s">
        <v>46</v>
      </c>
      <c r="B372" s="579">
        <v>44543</v>
      </c>
      <c r="C372" s="580">
        <v>44549</v>
      </c>
      <c r="D372" s="552">
        <v>4290.1899999999996</v>
      </c>
      <c r="E372" s="553">
        <v>4.1349799999999997</v>
      </c>
      <c r="F372" s="688">
        <f t="shared" si="17"/>
        <v>1.2088653235347024E-3</v>
      </c>
      <c r="G372" s="688">
        <f>IF(SUM($H$289:H372)=0,0,IF(H372&gt;0,0,(1+G371)*(1+F372)-1))</f>
        <v>0</v>
      </c>
      <c r="H372" s="547"/>
      <c r="I372" s="281"/>
    </row>
    <row r="373" spans="1:10" ht="13.2" hidden="1" outlineLevel="1" x14ac:dyDescent="0.25">
      <c r="A373" s="111" t="s">
        <v>46</v>
      </c>
      <c r="B373" s="577">
        <v>44571</v>
      </c>
      <c r="C373" s="578">
        <v>44577</v>
      </c>
      <c r="D373" s="284">
        <v>4285.55</v>
      </c>
      <c r="E373" s="114">
        <v>4.1410600000000004</v>
      </c>
      <c r="F373" s="687">
        <f t="shared" si="17"/>
        <v>-1.0815371813368557E-3</v>
      </c>
      <c r="G373" s="687">
        <f>IF(SUM($H$289:H373)=0,0,IF(H373&gt;0,0,(1+G372)*(1+F373)-1))</f>
        <v>0</v>
      </c>
      <c r="H373" s="320"/>
      <c r="I373" s="281"/>
    </row>
    <row r="374" spans="1:10" ht="13.2" hidden="1" outlineLevel="1" x14ac:dyDescent="0.25">
      <c r="A374" s="106" t="s">
        <v>46</v>
      </c>
      <c r="B374" s="537">
        <v>44606</v>
      </c>
      <c r="C374" s="536">
        <v>44612</v>
      </c>
      <c r="D374" s="283">
        <v>4551.6899999999996</v>
      </c>
      <c r="E374" s="109">
        <v>4.4108599999999996</v>
      </c>
      <c r="F374" s="687">
        <f t="shared" si="17"/>
        <v>6.210171389903274E-2</v>
      </c>
      <c r="G374" s="687">
        <f>IF(SUM($H$289:H374)=0,0,IF(H374&gt;0,0,(1+G373)*(1+F374)-1))</f>
        <v>0</v>
      </c>
      <c r="H374" s="315"/>
      <c r="I374" s="281"/>
    </row>
    <row r="375" spans="1:10" ht="13.2" hidden="1" outlineLevel="1" x14ac:dyDescent="0.25">
      <c r="A375" s="106" t="s">
        <v>46</v>
      </c>
      <c r="B375" s="537">
        <v>44634</v>
      </c>
      <c r="C375" s="536">
        <v>44640</v>
      </c>
      <c r="D375" s="283">
        <v>4551.7</v>
      </c>
      <c r="E375" s="109">
        <v>4.37134</v>
      </c>
      <c r="F375" s="687">
        <f t="shared" si="17"/>
        <v>2.196986174318738E-6</v>
      </c>
      <c r="G375" s="687">
        <f>IF(SUM($H$289:H375)=0,0,IF(H375&gt;0,0,(1+G374)*(1+F375)-1))</f>
        <v>0</v>
      </c>
      <c r="H375" s="315"/>
      <c r="I375" s="281"/>
    </row>
    <row r="376" spans="1:10" ht="13.2" hidden="1" outlineLevel="1" x14ac:dyDescent="0.25">
      <c r="A376" s="106" t="s">
        <v>46</v>
      </c>
      <c r="B376" s="537">
        <v>44662</v>
      </c>
      <c r="C376" s="536">
        <v>44668</v>
      </c>
      <c r="D376" s="283">
        <v>4710.71</v>
      </c>
      <c r="E376" s="109">
        <v>4.56271</v>
      </c>
      <c r="F376" s="687">
        <f t="shared" si="17"/>
        <v>3.4934200408638594E-2</v>
      </c>
      <c r="G376" s="687">
        <f>IF(SUM($H$289:H376)=0,0,IF(H376&gt;0,0,(1+G375)*(1+F376)-1))</f>
        <v>0</v>
      </c>
      <c r="H376" s="315"/>
      <c r="I376" s="281"/>
    </row>
    <row r="377" spans="1:10" ht="13.2" hidden="1" outlineLevel="1" x14ac:dyDescent="0.25">
      <c r="A377" s="106" t="s">
        <v>46</v>
      </c>
      <c r="B377" s="537">
        <v>44690</v>
      </c>
      <c r="C377" s="536">
        <v>44696</v>
      </c>
      <c r="D377" s="283">
        <v>4412.03</v>
      </c>
      <c r="E377" s="109">
        <v>4.3407400000000003</v>
      </c>
      <c r="F377" s="687">
        <f t="shared" si="17"/>
        <v>-6.3404454954773315E-2</v>
      </c>
      <c r="G377" s="687">
        <f>IF(SUM($H$289:H377)=0,0,IF(H377&gt;0,0,(1+G376)*(1+F377)-1))</f>
        <v>0</v>
      </c>
      <c r="H377" s="315"/>
      <c r="I377" s="281"/>
    </row>
    <row r="378" spans="1:10" ht="13.2" hidden="1" outlineLevel="1" x14ac:dyDescent="0.25">
      <c r="A378" s="106" t="s">
        <v>46</v>
      </c>
      <c r="B378" s="537">
        <v>44725</v>
      </c>
      <c r="C378" s="536">
        <v>44731</v>
      </c>
      <c r="D378" s="283">
        <v>4410.29</v>
      </c>
      <c r="E378" s="109">
        <v>4.3345799999999999</v>
      </c>
      <c r="F378" s="687">
        <f t="shared" si="17"/>
        <v>-3.943762848394039E-4</v>
      </c>
      <c r="G378" s="687">
        <f>IF(SUM($H$289:H378)=0,0,IF(H378&gt;0,0,(1+G377)*(1+F378)-1))</f>
        <v>0</v>
      </c>
      <c r="H378" s="315"/>
      <c r="I378" s="281"/>
    </row>
    <row r="379" spans="1:10" ht="13.2" hidden="1" outlineLevel="1" x14ac:dyDescent="0.25">
      <c r="A379" s="106" t="s">
        <v>46</v>
      </c>
      <c r="B379" s="539">
        <v>44753</v>
      </c>
      <c r="C379" s="538">
        <v>44759</v>
      </c>
      <c r="D379" s="283">
        <v>4442.8999999999996</v>
      </c>
      <c r="E379" s="109">
        <v>4.3345799999999999</v>
      </c>
      <c r="F379" s="687">
        <f t="shared" si="17"/>
        <v>7.3940715916640531E-3</v>
      </c>
      <c r="G379" s="687">
        <f>IF(SUM($H$289:H379)=0,0,IF(H379&gt;0,0,(1+G378)*(1+F379)-1))</f>
        <v>0</v>
      </c>
      <c r="H379" s="315"/>
      <c r="I379" s="281"/>
    </row>
    <row r="380" spans="1:10" ht="13.2" hidden="1" outlineLevel="1" x14ac:dyDescent="0.25">
      <c r="A380" s="106" t="s">
        <v>46</v>
      </c>
      <c r="B380" s="539">
        <v>44788</v>
      </c>
      <c r="C380" s="538">
        <v>44794</v>
      </c>
      <c r="D380" s="283">
        <v>4230.13</v>
      </c>
      <c r="E380" s="109">
        <v>4.2268999999999997</v>
      </c>
      <c r="F380" s="687">
        <f t="shared" si="17"/>
        <v>-4.7889891737378676E-2</v>
      </c>
      <c r="G380" s="687">
        <f>IF(SUM($H$289:H380)=0,0,IF(H380&gt;0,0,(1+G379)*(1+F380)-1))</f>
        <v>0</v>
      </c>
      <c r="H380" s="315"/>
      <c r="I380" s="540"/>
      <c r="J380" s="540"/>
    </row>
    <row r="381" spans="1:10" ht="13.2" hidden="1" outlineLevel="1" x14ac:dyDescent="0.25">
      <c r="A381" s="106" t="s">
        <v>46</v>
      </c>
      <c r="B381" s="539">
        <v>44816</v>
      </c>
      <c r="C381" s="538">
        <v>44822</v>
      </c>
      <c r="D381" s="283">
        <v>3952.88</v>
      </c>
      <c r="E381" s="109">
        <v>3.9965000000000002</v>
      </c>
      <c r="F381" s="687">
        <f t="shared" si="17"/>
        <v>-6.5541720940018422E-2</v>
      </c>
      <c r="G381" s="687">
        <f>IF(SUM($H$289:H381)=0,0,IF(H381&gt;0,0,(1+G380)*(1+F381)-1))</f>
        <v>0</v>
      </c>
      <c r="H381" s="315"/>
      <c r="I381" s="540"/>
      <c r="J381" s="540"/>
    </row>
    <row r="382" spans="1:10" ht="13.2" hidden="1" outlineLevel="1" x14ac:dyDescent="0.25">
      <c r="A382" s="106" t="s">
        <v>46</v>
      </c>
      <c r="B382" s="539">
        <v>44844</v>
      </c>
      <c r="C382" s="538">
        <v>44850</v>
      </c>
      <c r="D382" s="283">
        <v>3505.46</v>
      </c>
      <c r="E382" s="109">
        <v>3.6385399999999999</v>
      </c>
      <c r="F382" s="687">
        <f t="shared" si="17"/>
        <v>-0.1131883588674587</v>
      </c>
      <c r="G382" s="687">
        <f>IF(SUM($H$289:H382)=0,0,IF(H382&gt;0,0,(1+G381)*(1+F382)-1))</f>
        <v>0</v>
      </c>
      <c r="H382" s="315"/>
      <c r="I382" s="540"/>
      <c r="J382" s="540"/>
    </row>
    <row r="383" spans="1:10" ht="13.2" hidden="1" outlineLevel="1" x14ac:dyDescent="0.25">
      <c r="A383" s="106" t="s">
        <v>46</v>
      </c>
      <c r="B383" s="539">
        <v>44879</v>
      </c>
      <c r="C383" s="538">
        <v>44885</v>
      </c>
      <c r="D383" s="283">
        <v>3434.39</v>
      </c>
      <c r="E383" s="109">
        <v>3.5772699999999999</v>
      </c>
      <c r="F383" s="687">
        <f t="shared" si="17"/>
        <v>-2.027408671044606E-2</v>
      </c>
      <c r="G383" s="687">
        <f>IF(SUM($H$289:H383)=0,0,IF(H383&gt;0,0,(1+G382)*(1+F383)-1))</f>
        <v>0</v>
      </c>
      <c r="H383" s="315"/>
      <c r="I383" s="540"/>
      <c r="J383" s="540"/>
    </row>
    <row r="384" spans="1:10" ht="13.8" hidden="1" outlineLevel="1" thickBot="1" x14ac:dyDescent="0.3">
      <c r="A384" s="549" t="s">
        <v>46</v>
      </c>
      <c r="B384" s="550">
        <v>44907</v>
      </c>
      <c r="C384" s="551">
        <v>44913</v>
      </c>
      <c r="D384" s="552">
        <v>3450</v>
      </c>
      <c r="E384" s="553">
        <v>3.5421</v>
      </c>
      <c r="F384" s="688">
        <f t="shared" si="17"/>
        <v>4.5452030782759945E-3</v>
      </c>
      <c r="G384" s="688">
        <f>IF(SUM($H$289:H384)=0,0,IF(H384&gt;0,0,(1+G383)*(1+F384)-1))</f>
        <v>0</v>
      </c>
      <c r="H384" s="547"/>
      <c r="I384" s="540"/>
      <c r="J384" s="540"/>
    </row>
    <row r="385" spans="1:10" ht="13.2" hidden="1" outlineLevel="1" x14ac:dyDescent="0.25">
      <c r="A385" s="111" t="s">
        <v>46</v>
      </c>
      <c r="B385" s="575">
        <v>44942</v>
      </c>
      <c r="C385" s="576">
        <v>44948</v>
      </c>
      <c r="D385" s="284">
        <v>3332.41</v>
      </c>
      <c r="E385" s="114">
        <v>3.3134600000000001</v>
      </c>
      <c r="F385" s="687">
        <f t="shared" si="17"/>
        <v>-3.4084057971014547E-2</v>
      </c>
      <c r="G385" s="687">
        <f>IF(SUM($H$289:H385)=0,0,IF(H385&gt;0,0,(1+G384)*(1+F385)-1))</f>
        <v>0</v>
      </c>
      <c r="H385" s="320"/>
      <c r="I385" s="540"/>
      <c r="J385" s="540"/>
    </row>
    <row r="386" spans="1:10" ht="13.2" hidden="1" outlineLevel="1" x14ac:dyDescent="0.25">
      <c r="A386" s="106" t="s">
        <v>46</v>
      </c>
      <c r="B386" s="543">
        <v>44949</v>
      </c>
      <c r="C386" s="544">
        <v>44955</v>
      </c>
      <c r="D386" s="283">
        <v>3341.85</v>
      </c>
      <c r="E386" s="109">
        <v>3.3621500000000002</v>
      </c>
      <c r="F386" s="687">
        <f t="shared" si="17"/>
        <v>2.8327846813567259E-3</v>
      </c>
      <c r="G386" s="687">
        <f>IF(SUM($H$289:H386)=0,0,IF(H386&gt;0,0,(1+G385)*(1+F386)-1))</f>
        <v>0</v>
      </c>
      <c r="H386" s="315"/>
      <c r="I386" s="540"/>
      <c r="J386" s="540"/>
    </row>
    <row r="387" spans="1:10" ht="13.2" hidden="1" outlineLevel="1" x14ac:dyDescent="0.25">
      <c r="A387" s="106" t="s">
        <v>46</v>
      </c>
      <c r="B387" s="543">
        <v>44956</v>
      </c>
      <c r="C387" s="544">
        <v>44962</v>
      </c>
      <c r="D387" s="283">
        <v>3280.11</v>
      </c>
      <c r="E387" s="109">
        <v>3.3097599999999998</v>
      </c>
      <c r="F387" s="687">
        <f t="shared" si="17"/>
        <v>-1.8474796893935941E-2</v>
      </c>
      <c r="G387" s="687">
        <f>IF(SUM($H$289:H387)=0,0,IF(H387&gt;0,0,(1+G386)*(1+F387)-1))</f>
        <v>0</v>
      </c>
      <c r="H387" s="315"/>
      <c r="I387" s="540"/>
      <c r="J387" s="540"/>
    </row>
    <row r="388" spans="1:10" ht="13.2" hidden="1" outlineLevel="1" x14ac:dyDescent="0.25">
      <c r="A388" s="106" t="s">
        <v>46</v>
      </c>
      <c r="B388" s="543">
        <v>44963</v>
      </c>
      <c r="C388" s="544">
        <v>44969</v>
      </c>
      <c r="D388" s="283">
        <v>3239.86</v>
      </c>
      <c r="E388" s="109">
        <v>3.2731699999999999</v>
      </c>
      <c r="F388" s="687">
        <f t="shared" si="17"/>
        <v>-1.2270929938325237E-2</v>
      </c>
      <c r="G388" s="687">
        <f>IF(SUM($H$289:H388)=0,0,IF(H388&gt;0,0,(1+G387)*(1+F388)-1))</f>
        <v>0</v>
      </c>
      <c r="H388" s="315"/>
      <c r="I388" s="540"/>
      <c r="J388" s="540"/>
    </row>
    <row r="389" spans="1:10" ht="13.2" hidden="1" outlineLevel="1" x14ac:dyDescent="0.25">
      <c r="A389" s="554" t="s">
        <v>46</v>
      </c>
      <c r="B389" s="555">
        <v>44970</v>
      </c>
      <c r="C389" s="556">
        <v>44976</v>
      </c>
      <c r="D389" s="557">
        <v>3247.76</v>
      </c>
      <c r="E389" s="558">
        <v>3.24776</v>
      </c>
      <c r="F389" s="687">
        <f t="shared" si="17"/>
        <v>2.4383769669060751E-3</v>
      </c>
      <c r="G389" s="687">
        <f>IF(SUM($H$289:H389)=0,0,IF(H389&gt;0,0,(1+G388)*(1+F389)-1))</f>
        <v>0</v>
      </c>
      <c r="H389" s="559"/>
      <c r="I389" s="540"/>
      <c r="J389" s="540"/>
    </row>
    <row r="390" spans="1:10" ht="13.2" hidden="1" outlineLevel="1" x14ac:dyDescent="0.25">
      <c r="A390" s="554" t="s">
        <v>46</v>
      </c>
      <c r="B390" s="555">
        <v>44977</v>
      </c>
      <c r="C390" s="556">
        <v>44983</v>
      </c>
      <c r="D390" s="557">
        <v>3246.35</v>
      </c>
      <c r="E390" s="558">
        <v>3.2463500000000001</v>
      </c>
      <c r="F390" s="687">
        <f t="shared" si="17"/>
        <v>-4.3414538020059013E-4</v>
      </c>
      <c r="G390" s="687">
        <f>IF(SUM($H$289:H390)=0,0,IF(H390&gt;0,0,(1+G389)*(1+F390)-1))</f>
        <v>0</v>
      </c>
      <c r="H390" s="559"/>
      <c r="I390" s="540"/>
      <c r="J390" s="540"/>
    </row>
    <row r="391" spans="1:10" ht="13.2" hidden="1" outlineLevel="1" x14ac:dyDescent="0.25">
      <c r="A391" s="554" t="s">
        <v>46</v>
      </c>
      <c r="B391" s="555">
        <v>44984</v>
      </c>
      <c r="C391" s="556">
        <v>44990</v>
      </c>
      <c r="D391" s="557">
        <v>3130.71</v>
      </c>
      <c r="E391" s="558">
        <v>3.1307100000000001</v>
      </c>
      <c r="F391" s="687">
        <f t="shared" si="17"/>
        <v>-3.5621544195789112E-2</v>
      </c>
      <c r="G391" s="687">
        <f>IF(SUM($H$289:H391)=0,0,IF(H391&gt;0,0,(1+G390)*(1+F391)-1))</f>
        <v>0</v>
      </c>
      <c r="H391" s="559"/>
      <c r="I391" s="540"/>
      <c r="J391" s="540"/>
    </row>
    <row r="392" spans="1:10" ht="13.2" hidden="1" outlineLevel="1" x14ac:dyDescent="0.25">
      <c r="A392" s="554" t="s">
        <v>46</v>
      </c>
      <c r="B392" s="555">
        <v>44991</v>
      </c>
      <c r="C392" s="556">
        <v>44997</v>
      </c>
      <c r="D392" s="557">
        <v>3088.78</v>
      </c>
      <c r="E392" s="558">
        <v>3.0887799999999999</v>
      </c>
      <c r="F392" s="687">
        <f t="shared" si="17"/>
        <v>-1.3393128076378824E-2</v>
      </c>
      <c r="G392" s="687">
        <f>IF(SUM($H$289:H392)=0,0,IF(H392&gt;0,0,(1+G391)*(1+F392)-1))</f>
        <v>0</v>
      </c>
      <c r="H392" s="559"/>
      <c r="I392" s="540"/>
      <c r="J392" s="540"/>
    </row>
    <row r="393" spans="1:10" ht="13.2" hidden="1" outlineLevel="1" x14ac:dyDescent="0.25">
      <c r="A393" s="554" t="s">
        <v>46</v>
      </c>
      <c r="B393" s="555">
        <v>44998</v>
      </c>
      <c r="C393" s="556">
        <v>45004</v>
      </c>
      <c r="D393" s="557">
        <v>3086.13</v>
      </c>
      <c r="E393" s="558">
        <v>3.0861299999999998</v>
      </c>
      <c r="F393" s="687">
        <f t="shared" si="17"/>
        <v>-8.5794391313076535E-4</v>
      </c>
      <c r="G393" s="687">
        <f>IF(SUM($H$289:H393)=0,0,IF(H393&gt;0,0,(1+G392)*(1+F393)-1))</f>
        <v>0</v>
      </c>
      <c r="H393" s="559"/>
      <c r="I393" s="540"/>
      <c r="J393" s="540"/>
    </row>
    <row r="394" spans="1:10" ht="13.2" hidden="1" outlineLevel="1" x14ac:dyDescent="0.25">
      <c r="A394" s="554" t="s">
        <v>46</v>
      </c>
      <c r="B394" s="555">
        <v>45005</v>
      </c>
      <c r="C394" s="556">
        <v>45011</v>
      </c>
      <c r="D394" s="557">
        <v>3090.1</v>
      </c>
      <c r="E394" s="558">
        <v>3.0901000000000001</v>
      </c>
      <c r="F394" s="687">
        <f t="shared" si="17"/>
        <v>1.286400767303908E-3</v>
      </c>
      <c r="G394" s="687">
        <f>IF(SUM($H$289:H394)=0,0,IF(H394&gt;0,0,(1+G393)*(1+F394)-1))</f>
        <v>0</v>
      </c>
      <c r="H394" s="559"/>
      <c r="I394" s="540"/>
      <c r="J394" s="540"/>
    </row>
    <row r="395" spans="1:10" ht="13.2" hidden="1" outlineLevel="1" x14ac:dyDescent="0.25">
      <c r="A395" s="554" t="s">
        <v>46</v>
      </c>
      <c r="B395" s="555">
        <v>45012</v>
      </c>
      <c r="C395" s="556">
        <v>45018</v>
      </c>
      <c r="D395" s="557">
        <v>3088.46</v>
      </c>
      <c r="E395" s="558">
        <v>3.08846</v>
      </c>
      <c r="F395" s="687">
        <f t="shared" si="17"/>
        <v>-5.3072716093327532E-4</v>
      </c>
      <c r="G395" s="687">
        <f>IF(SUM($H$289:H395)=0,0,IF(H395&gt;0,0,(1+G394)*(1+F395)-1))</f>
        <v>0</v>
      </c>
      <c r="H395" s="559"/>
      <c r="I395" s="540"/>
      <c r="J395" s="540"/>
    </row>
    <row r="396" spans="1:10" ht="13.2" hidden="1" outlineLevel="1" x14ac:dyDescent="0.25">
      <c r="A396" s="554" t="s">
        <v>46</v>
      </c>
      <c r="B396" s="555">
        <v>45019</v>
      </c>
      <c r="C396" s="556">
        <v>45025</v>
      </c>
      <c r="D396" s="557">
        <v>3086.93</v>
      </c>
      <c r="E396" s="558">
        <v>3.0869300000000002</v>
      </c>
      <c r="F396" s="687">
        <f t="shared" si="17"/>
        <v>-4.9539252572483594E-4</v>
      </c>
      <c r="G396" s="687">
        <f>IF(SUM($H$289:H396)=0,0,IF(H396&gt;0,0,(1+G395)*(1+F396)-1))</f>
        <v>0</v>
      </c>
      <c r="H396" s="559"/>
      <c r="I396" s="540"/>
      <c r="J396" s="540"/>
    </row>
    <row r="397" spans="1:10" ht="13.2" hidden="1" outlineLevel="1" x14ac:dyDescent="0.25">
      <c r="A397" s="554" t="s">
        <v>46</v>
      </c>
      <c r="B397" s="555">
        <v>45026</v>
      </c>
      <c r="C397" s="556">
        <v>45032</v>
      </c>
      <c r="D397" s="557">
        <v>3087</v>
      </c>
      <c r="E397" s="558">
        <v>3.0870000000000002</v>
      </c>
      <c r="F397" s="687">
        <f t="shared" si="17"/>
        <v>2.2676251162145888E-5</v>
      </c>
      <c r="G397" s="687">
        <f>IF(SUM($H$289:H397)=0,0,IF(H397&gt;0,0,(1+G396)*(1+F397)-1))</f>
        <v>0</v>
      </c>
      <c r="H397" s="559"/>
      <c r="I397" s="540"/>
      <c r="J397" s="540"/>
    </row>
    <row r="398" spans="1:10" ht="13.2" hidden="1" outlineLevel="1" x14ac:dyDescent="0.25">
      <c r="A398" s="554" t="s">
        <v>46</v>
      </c>
      <c r="B398" s="555">
        <v>45033</v>
      </c>
      <c r="C398" s="556">
        <v>45039</v>
      </c>
      <c r="D398" s="557">
        <v>3086.15</v>
      </c>
      <c r="E398" s="558">
        <v>3.0861499999999999</v>
      </c>
      <c r="F398" s="687">
        <f t="shared" si="17"/>
        <v>-2.7534823453190249E-4</v>
      </c>
      <c r="G398" s="687">
        <f>IF(SUM($H$289:H398)=0,0,IF(H398&gt;0,0,(1+G397)*(1+F398)-1))</f>
        <v>0</v>
      </c>
      <c r="H398" s="559"/>
      <c r="I398" s="540"/>
      <c r="J398" s="540"/>
    </row>
    <row r="399" spans="1:10" ht="13.2" hidden="1" outlineLevel="1" x14ac:dyDescent="0.25">
      <c r="A399" s="554" t="s">
        <v>46</v>
      </c>
      <c r="B399" s="555">
        <v>45040</v>
      </c>
      <c r="C399" s="556">
        <v>45046</v>
      </c>
      <c r="D399" s="557">
        <v>3087.93</v>
      </c>
      <c r="E399" s="558">
        <v>3.0879300000000001</v>
      </c>
      <c r="F399" s="687">
        <f t="shared" si="17"/>
        <v>5.7677040973369564E-4</v>
      </c>
      <c r="G399" s="687">
        <f>IF(SUM($H$289:H399)=0,0,IF(H399&gt;0,0,(1+G398)*(1+F399)-1))</f>
        <v>0</v>
      </c>
      <c r="H399" s="559"/>
      <c r="I399" s="540"/>
      <c r="J399" s="540"/>
    </row>
    <row r="400" spans="1:10" ht="13.2" hidden="1" outlineLevel="1" x14ac:dyDescent="0.25">
      <c r="A400" s="554" t="s">
        <v>46</v>
      </c>
      <c r="B400" s="555">
        <v>45047</v>
      </c>
      <c r="C400" s="556">
        <v>45053</v>
      </c>
      <c r="D400" s="557">
        <v>3063.51</v>
      </c>
      <c r="E400" s="558">
        <v>3.06351</v>
      </c>
      <c r="F400" s="687">
        <f t="shared" si="17"/>
        <v>-7.9082103545091709E-3</v>
      </c>
      <c r="G400" s="687">
        <f>IF(SUM($H$289:H400)=0,0,IF(H400&gt;0,0,(1+G399)*(1+F400)-1))</f>
        <v>0</v>
      </c>
      <c r="H400" s="559"/>
      <c r="I400" s="540"/>
      <c r="J400" s="540"/>
    </row>
    <row r="401" spans="1:10" ht="13.2" hidden="1" outlineLevel="1" x14ac:dyDescent="0.25">
      <c r="A401" s="554" t="s">
        <v>46</v>
      </c>
      <c r="B401" s="555">
        <v>45054</v>
      </c>
      <c r="C401" s="556">
        <v>45060</v>
      </c>
      <c r="D401" s="557">
        <v>3068.59</v>
      </c>
      <c r="E401" s="558">
        <v>3.0685899999999999</v>
      </c>
      <c r="F401" s="687">
        <f t="shared" si="17"/>
        <v>1.6582286331692231E-3</v>
      </c>
      <c r="G401" s="687">
        <f>IF(SUM($H$289:H401)=0,0,IF(H401&gt;0,0,(1+G400)*(1+F401)-1))</f>
        <v>0</v>
      </c>
      <c r="H401" s="559"/>
      <c r="I401" s="540"/>
      <c r="J401" s="540"/>
    </row>
    <row r="402" spans="1:10" ht="13.2" hidden="1" outlineLevel="1" x14ac:dyDescent="0.25">
      <c r="A402" s="554" t="s">
        <v>46</v>
      </c>
      <c r="B402" s="555">
        <v>45061</v>
      </c>
      <c r="C402" s="556">
        <v>45067</v>
      </c>
      <c r="D402" s="557">
        <v>3068.92</v>
      </c>
      <c r="E402" s="558">
        <v>3.0689199999999999</v>
      </c>
      <c r="F402" s="687">
        <f t="shared" si="17"/>
        <v>1.0754124858647351E-4</v>
      </c>
      <c r="G402" s="687">
        <f>IF(SUM($H$289:H402)=0,0,IF(H402&gt;0,0,(1+G401)*(1+F402)-1))</f>
        <v>0</v>
      </c>
      <c r="H402" s="559"/>
      <c r="I402" s="540"/>
      <c r="J402" s="540"/>
    </row>
    <row r="403" spans="1:10" ht="13.2" hidden="1" outlineLevel="1" x14ac:dyDescent="0.25">
      <c r="A403" s="554" t="s">
        <v>46</v>
      </c>
      <c r="B403" s="555">
        <v>45068</v>
      </c>
      <c r="C403" s="556">
        <v>45074</v>
      </c>
      <c r="D403" s="557">
        <v>3069.45</v>
      </c>
      <c r="E403" s="558">
        <v>3.0694499999999998</v>
      </c>
      <c r="F403" s="687">
        <f t="shared" si="17"/>
        <v>1.7269919059459404E-4</v>
      </c>
      <c r="G403" s="687">
        <f>IF(SUM($H$289:H403)=0,0,IF(H403&gt;0,0,(1+G402)*(1+F403)-1))</f>
        <v>0</v>
      </c>
      <c r="H403" s="559"/>
      <c r="I403" s="540"/>
      <c r="J403" s="540"/>
    </row>
    <row r="404" spans="1:10" ht="13.2" hidden="1" outlineLevel="1" x14ac:dyDescent="0.25">
      <c r="A404" s="554" t="s">
        <v>46</v>
      </c>
      <c r="B404" s="555">
        <v>45075</v>
      </c>
      <c r="C404" s="556">
        <v>45081</v>
      </c>
      <c r="D404" s="557">
        <v>3064.02</v>
      </c>
      <c r="E404" s="558">
        <v>3.0640200000000002</v>
      </c>
      <c r="F404" s="687">
        <f t="shared" si="17"/>
        <v>-1.7690465718613879E-3</v>
      </c>
      <c r="G404" s="687">
        <f>IF(SUM($H$289:H404)=0,0,IF(H404&gt;0,0,(1+G403)*(1+F404)-1))</f>
        <v>0</v>
      </c>
      <c r="H404" s="559"/>
      <c r="I404" s="540"/>
      <c r="J404" s="540"/>
    </row>
    <row r="405" spans="1:10" ht="13.2" hidden="1" outlineLevel="1" x14ac:dyDescent="0.25">
      <c r="A405" s="554" t="s">
        <v>46</v>
      </c>
      <c r="B405" s="555">
        <v>45082</v>
      </c>
      <c r="C405" s="556">
        <v>45088</v>
      </c>
      <c r="D405" s="557">
        <v>3052.28</v>
      </c>
      <c r="E405" s="558">
        <v>3.0522800000000001</v>
      </c>
      <c r="F405" s="687">
        <f t="shared" si="17"/>
        <v>-3.83156767906212E-3</v>
      </c>
      <c r="G405" s="687">
        <f>IF(SUM($H$289:H405)=0,0,IF(H405&gt;0,0,(1+G404)*(1+F405)-1))</f>
        <v>0</v>
      </c>
      <c r="H405" s="559"/>
      <c r="I405" s="540"/>
      <c r="J405" s="540"/>
    </row>
    <row r="406" spans="1:10" ht="13.2" hidden="1" outlineLevel="1" x14ac:dyDescent="0.25">
      <c r="A406" s="554" t="s">
        <v>46</v>
      </c>
      <c r="B406" s="555">
        <v>45089</v>
      </c>
      <c r="C406" s="556">
        <v>45095</v>
      </c>
      <c r="D406" s="557">
        <v>3051.26</v>
      </c>
      <c r="E406" s="558">
        <v>3.0512600000000001</v>
      </c>
      <c r="F406" s="687">
        <f t="shared" ref="F406:F469" si="18">(D406/D405-1)</f>
        <v>-3.3417641893929151E-4</v>
      </c>
      <c r="G406" s="687">
        <f>IF(SUM($H$289:H406)=0,0,IF(H406&gt;0,0,(1+G405)*(1+F406)-1))</f>
        <v>0</v>
      </c>
      <c r="H406" s="559"/>
      <c r="I406" s="540"/>
      <c r="J406" s="540"/>
    </row>
    <row r="407" spans="1:10" ht="13.2" hidden="1" outlineLevel="1" x14ac:dyDescent="0.25">
      <c r="A407" s="554" t="s">
        <v>46</v>
      </c>
      <c r="B407" s="555">
        <v>45096</v>
      </c>
      <c r="C407" s="556">
        <v>45102</v>
      </c>
      <c r="D407" s="557">
        <f>E407*1000</f>
        <v>3048.8</v>
      </c>
      <c r="E407" s="558">
        <v>3.0488</v>
      </c>
      <c r="F407" s="687">
        <f t="shared" si="18"/>
        <v>-8.0622431388999161E-4</v>
      </c>
      <c r="G407" s="687">
        <f>IF(SUM($H$289:H407)=0,0,IF(H407&gt;0,0,(1+G406)*(1+F407)-1))</f>
        <v>0</v>
      </c>
      <c r="H407" s="559"/>
      <c r="I407" s="540"/>
      <c r="J407" s="540"/>
    </row>
    <row r="408" spans="1:10" ht="13.2" hidden="1" outlineLevel="1" x14ac:dyDescent="0.25">
      <c r="A408" s="554" t="s">
        <v>46</v>
      </c>
      <c r="B408" s="555">
        <v>45103</v>
      </c>
      <c r="C408" s="556">
        <v>45109</v>
      </c>
      <c r="D408" s="557">
        <f t="shared" ref="D408:D444" si="19">E408*1000</f>
        <v>3056.99</v>
      </c>
      <c r="E408" s="558">
        <v>3.0569899999999999</v>
      </c>
      <c r="F408" s="687">
        <f t="shared" si="18"/>
        <v>2.6863028076618001E-3</v>
      </c>
      <c r="G408" s="687">
        <f>IF(SUM($H$289:H408)=0,0,IF(H408&gt;0,0,(1+G407)*(1+F408)-1))</f>
        <v>0</v>
      </c>
      <c r="H408" s="559"/>
      <c r="I408" s="540"/>
      <c r="J408" s="540"/>
    </row>
    <row r="409" spans="1:10" ht="13.2" hidden="1" outlineLevel="1" x14ac:dyDescent="0.25">
      <c r="A409" s="554" t="s">
        <v>46</v>
      </c>
      <c r="B409" s="555">
        <v>45110</v>
      </c>
      <c r="C409" s="556">
        <v>45116</v>
      </c>
      <c r="D409" s="557">
        <f t="shared" si="19"/>
        <v>3111.26</v>
      </c>
      <c r="E409" s="558">
        <v>3.1112600000000001</v>
      </c>
      <c r="F409" s="687">
        <f t="shared" si="18"/>
        <v>1.7752756796718394E-2</v>
      </c>
      <c r="G409" s="687">
        <f>IF(SUM($H$289:H409)=0,0,IF(H409&gt;0,0,(1+G408)*(1+F409)-1))</f>
        <v>0</v>
      </c>
      <c r="H409" s="559"/>
      <c r="I409" s="540"/>
      <c r="J409" s="540"/>
    </row>
    <row r="410" spans="1:10" ht="13.2" hidden="1" outlineLevel="1" x14ac:dyDescent="0.25">
      <c r="A410" s="554" t="s">
        <v>46</v>
      </c>
      <c r="B410" s="555">
        <v>45117</v>
      </c>
      <c r="C410" s="556">
        <v>45123</v>
      </c>
      <c r="D410" s="557">
        <f t="shared" si="19"/>
        <v>3112.02</v>
      </c>
      <c r="E410" s="558">
        <v>3.1120199999999998</v>
      </c>
      <c r="F410" s="687">
        <f t="shared" si="18"/>
        <v>2.4427402402871223E-4</v>
      </c>
      <c r="G410" s="687">
        <f>IF(SUM($H$289:H410)=0,0,IF(H410&gt;0,0,(1+G409)*(1+F410)-1))</f>
        <v>0</v>
      </c>
      <c r="H410" s="559"/>
      <c r="I410" s="540"/>
      <c r="J410" s="540"/>
    </row>
    <row r="411" spans="1:10" ht="13.2" hidden="1" outlineLevel="1" x14ac:dyDescent="0.25">
      <c r="A411" s="554" t="s">
        <v>46</v>
      </c>
      <c r="B411" s="555">
        <v>45124</v>
      </c>
      <c r="C411" s="556">
        <v>45130</v>
      </c>
      <c r="D411" s="557">
        <f t="shared" si="19"/>
        <v>3111.14</v>
      </c>
      <c r="E411" s="558">
        <v>3.1111399999999998</v>
      </c>
      <c r="F411" s="687">
        <f t="shared" si="18"/>
        <v>-2.8277453229741401E-4</v>
      </c>
      <c r="G411" s="687">
        <f>IF(SUM($H$289:H411)=0,0,IF(H411&gt;0,0,(1+G410)*(1+F411)-1))</f>
        <v>0</v>
      </c>
      <c r="H411" s="559"/>
      <c r="I411" s="540"/>
      <c r="J411" s="540"/>
    </row>
    <row r="412" spans="1:10" ht="13.2" hidden="1" outlineLevel="1" x14ac:dyDescent="0.25">
      <c r="A412" s="554" t="s">
        <v>46</v>
      </c>
      <c r="B412" s="555">
        <v>45131</v>
      </c>
      <c r="C412" s="556">
        <v>45137</v>
      </c>
      <c r="D412" s="557">
        <f t="shared" si="19"/>
        <v>3108.71</v>
      </c>
      <c r="E412" s="558">
        <v>3.1087099999999999</v>
      </c>
      <c r="F412" s="687">
        <f t="shared" si="18"/>
        <v>-7.8106417583256871E-4</v>
      </c>
      <c r="G412" s="687">
        <f>IF(SUM($H$289:H412)=0,0,IF(H412&gt;0,0,(1+G411)*(1+F412)-1))</f>
        <v>0</v>
      </c>
      <c r="H412" s="559"/>
      <c r="I412" s="540"/>
      <c r="J412" s="540"/>
    </row>
    <row r="413" spans="1:10" ht="13.2" hidden="1" outlineLevel="1" x14ac:dyDescent="0.25">
      <c r="A413" s="554" t="s">
        <v>46</v>
      </c>
      <c r="B413" s="555">
        <v>45138</v>
      </c>
      <c r="C413" s="556">
        <v>45144</v>
      </c>
      <c r="D413" s="557">
        <f t="shared" si="19"/>
        <v>3111.0899999999997</v>
      </c>
      <c r="E413" s="558">
        <v>3.1110899999999999</v>
      </c>
      <c r="F413" s="687">
        <f t="shared" si="18"/>
        <v>7.6559087209804311E-4</v>
      </c>
      <c r="G413" s="687">
        <f>IF(SUM($H$289:H413)=0,0,IF(H413&gt;0,0,(1+G412)*(1+F413)-1))</f>
        <v>0</v>
      </c>
      <c r="H413" s="559"/>
      <c r="I413" s="540"/>
      <c r="J413" s="540"/>
    </row>
    <row r="414" spans="1:10" ht="13.2" hidden="1" outlineLevel="1" x14ac:dyDescent="0.25">
      <c r="A414" s="554" t="s">
        <v>46</v>
      </c>
      <c r="B414" s="555">
        <v>45145</v>
      </c>
      <c r="C414" s="556">
        <v>45151</v>
      </c>
      <c r="D414" s="557">
        <f t="shared" si="19"/>
        <v>3114.7599999999998</v>
      </c>
      <c r="E414" s="558">
        <v>3.11476</v>
      </c>
      <c r="F414" s="687">
        <f t="shared" si="18"/>
        <v>1.1796508619166257E-3</v>
      </c>
      <c r="G414" s="687">
        <f>IF(SUM($H$289:H414)=0,0,IF(H414&gt;0,0,(1+G413)*(1+F414)-1))</f>
        <v>0</v>
      </c>
      <c r="H414" s="559"/>
      <c r="I414" s="540"/>
      <c r="J414" s="540"/>
    </row>
    <row r="415" spans="1:10" ht="13.2" hidden="1" outlineLevel="1" x14ac:dyDescent="0.25">
      <c r="A415" s="554" t="s">
        <v>46</v>
      </c>
      <c r="B415" s="555">
        <v>45152</v>
      </c>
      <c r="C415" s="556">
        <v>45158</v>
      </c>
      <c r="D415" s="557">
        <f t="shared" si="19"/>
        <v>3110.8199999999997</v>
      </c>
      <c r="E415" s="558">
        <v>3.1108199999999999</v>
      </c>
      <c r="F415" s="687">
        <f t="shared" si="18"/>
        <v>-1.2649449716832795E-3</v>
      </c>
      <c r="G415" s="687">
        <f>IF(SUM($H$289:H415)=0,0,IF(H415&gt;0,0,(1+G414)*(1+F415)-1))</f>
        <v>0</v>
      </c>
      <c r="H415" s="559"/>
      <c r="I415" s="540"/>
      <c r="J415" s="540"/>
    </row>
    <row r="416" spans="1:10" ht="13.2" hidden="1" outlineLevel="1" x14ac:dyDescent="0.25">
      <c r="A416" s="554" t="s">
        <v>46</v>
      </c>
      <c r="B416" s="555">
        <v>45159</v>
      </c>
      <c r="C416" s="556">
        <v>45165</v>
      </c>
      <c r="D416" s="557">
        <f t="shared" si="19"/>
        <v>3109.3</v>
      </c>
      <c r="E416" s="558">
        <v>3.1093000000000002</v>
      </c>
      <c r="F416" s="687">
        <f t="shared" si="18"/>
        <v>-4.8861714917591836E-4</v>
      </c>
      <c r="G416" s="687">
        <f>IF(SUM($H$289:H416)=0,0,IF(H416&gt;0,0,(1+G415)*(1+F416)-1))</f>
        <v>0</v>
      </c>
      <c r="H416" s="559"/>
      <c r="I416" s="540"/>
      <c r="J416" s="540"/>
    </row>
    <row r="417" spans="1:10" ht="13.2" hidden="1" outlineLevel="1" x14ac:dyDescent="0.25">
      <c r="A417" s="554" t="s">
        <v>46</v>
      </c>
      <c r="B417" s="555">
        <v>45166</v>
      </c>
      <c r="C417" s="556">
        <v>45172</v>
      </c>
      <c r="D417" s="557">
        <f t="shared" si="19"/>
        <v>3142.11</v>
      </c>
      <c r="E417" s="558">
        <v>3.1421100000000002</v>
      </c>
      <c r="F417" s="687">
        <f t="shared" si="18"/>
        <v>1.0552214324767606E-2</v>
      </c>
      <c r="G417" s="687">
        <f>IF(SUM($H$289:H417)=0,0,IF(H417&gt;0,0,(1+G416)*(1+F417)-1))</f>
        <v>0</v>
      </c>
      <c r="H417" s="559"/>
      <c r="I417" s="540"/>
      <c r="J417" s="540"/>
    </row>
    <row r="418" spans="1:10" ht="13.2" hidden="1" outlineLevel="1" x14ac:dyDescent="0.25">
      <c r="A418" s="554" t="s">
        <v>46</v>
      </c>
      <c r="B418" s="555">
        <v>45173</v>
      </c>
      <c r="C418" s="556">
        <v>45179</v>
      </c>
      <c r="D418" s="557">
        <f t="shared" si="19"/>
        <v>3287.41</v>
      </c>
      <c r="E418" s="558">
        <v>3.2874099999999999</v>
      </c>
      <c r="F418" s="687">
        <f t="shared" si="18"/>
        <v>4.6242811359245684E-2</v>
      </c>
      <c r="G418" s="687">
        <f>IF(SUM($H$289:H418)=0,0,IF(H418&gt;0,0,(1+G417)*(1+F418)-1))</f>
        <v>0</v>
      </c>
      <c r="H418" s="559"/>
      <c r="I418" s="540"/>
      <c r="J418" s="540"/>
    </row>
    <row r="419" spans="1:10" ht="13.2" hidden="1" outlineLevel="1" x14ac:dyDescent="0.25">
      <c r="A419" s="554" t="s">
        <v>46</v>
      </c>
      <c r="B419" s="555">
        <v>45180</v>
      </c>
      <c r="C419" s="556">
        <v>45186</v>
      </c>
      <c r="D419" s="557">
        <f t="shared" si="19"/>
        <v>3288.69</v>
      </c>
      <c r="E419" s="558">
        <v>3.2886899999999999</v>
      </c>
      <c r="F419" s="687">
        <f t="shared" si="18"/>
        <v>3.8936427156954778E-4</v>
      </c>
      <c r="G419" s="687">
        <f>IF(SUM($H$289:H419)=0,0,IF(H419&gt;0,0,(1+G418)*(1+F419)-1))</f>
        <v>0</v>
      </c>
      <c r="H419" s="559"/>
      <c r="I419" s="540"/>
      <c r="J419" s="540"/>
    </row>
    <row r="420" spans="1:10" ht="13.2" hidden="1" outlineLevel="1" x14ac:dyDescent="0.25">
      <c r="A420" s="554" t="s">
        <v>46</v>
      </c>
      <c r="B420" s="555">
        <v>45187</v>
      </c>
      <c r="C420" s="556">
        <v>45193</v>
      </c>
      <c r="D420" s="557">
        <f t="shared" si="19"/>
        <v>3289.55</v>
      </c>
      <c r="E420" s="558">
        <v>3.2895500000000002</v>
      </c>
      <c r="F420" s="687">
        <f t="shared" si="18"/>
        <v>2.6150230030808075E-4</v>
      </c>
      <c r="G420" s="687">
        <f>IF(SUM($H$289:H420)=0,0,IF(H420&gt;0,0,(1+G419)*(1+F420)-1))</f>
        <v>0</v>
      </c>
      <c r="H420" s="559"/>
      <c r="I420" s="540"/>
      <c r="J420" s="540"/>
    </row>
    <row r="421" spans="1:10" ht="13.2" hidden="1" outlineLevel="1" x14ac:dyDescent="0.25">
      <c r="A421" s="554" t="s">
        <v>46</v>
      </c>
      <c r="B421" s="555">
        <v>45194</v>
      </c>
      <c r="C421" s="556">
        <v>45200</v>
      </c>
      <c r="D421" s="557">
        <f t="shared" si="19"/>
        <v>3289.8399999999997</v>
      </c>
      <c r="E421" s="558">
        <v>3.2898399999999999</v>
      </c>
      <c r="F421" s="687">
        <f t="shared" si="18"/>
        <v>8.8157954735379462E-5</v>
      </c>
      <c r="G421" s="687">
        <f>IF(SUM($H$289:H421)=0,0,IF(H421&gt;0,0,(1+G420)*(1+F421)-1))</f>
        <v>0</v>
      </c>
      <c r="H421" s="559"/>
      <c r="I421" s="540"/>
      <c r="J421" s="540"/>
    </row>
    <row r="422" spans="1:10" ht="13.2" hidden="1" outlineLevel="1" x14ac:dyDescent="0.25">
      <c r="A422" s="554" t="s">
        <v>46</v>
      </c>
      <c r="B422" s="555">
        <v>45201</v>
      </c>
      <c r="C422" s="556">
        <v>45207</v>
      </c>
      <c r="D422" s="557">
        <f t="shared" si="19"/>
        <v>3326.09</v>
      </c>
      <c r="E422" s="558">
        <v>3.3260900000000002</v>
      </c>
      <c r="F422" s="687">
        <f t="shared" si="18"/>
        <v>1.1018772949444422E-2</v>
      </c>
      <c r="G422" s="687">
        <f>IF(SUM($H$289:H422)=0,0,IF(H422&gt;0,0,(1+G421)*(1+F422)-1))</f>
        <v>0</v>
      </c>
      <c r="H422" s="559"/>
      <c r="I422" s="540"/>
      <c r="J422" s="540"/>
    </row>
    <row r="423" spans="1:10" ht="13.2" hidden="1" outlineLevel="1" x14ac:dyDescent="0.25">
      <c r="A423" s="554" t="s">
        <v>46</v>
      </c>
      <c r="B423" s="555">
        <v>45208</v>
      </c>
      <c r="C423" s="556">
        <v>45214</v>
      </c>
      <c r="D423" s="557">
        <f t="shared" si="19"/>
        <v>3325.08</v>
      </c>
      <c r="E423" s="558">
        <v>3.3250799999999998</v>
      </c>
      <c r="F423" s="687">
        <f t="shared" si="18"/>
        <v>-3.0365985286029407E-4</v>
      </c>
      <c r="G423" s="687">
        <f>IF(SUM($H$289:H423)=0,0,IF(H423&gt;0,0,(1+G422)*(1+F423)-1))</f>
        <v>0</v>
      </c>
      <c r="H423" s="559"/>
      <c r="I423" s="540"/>
      <c r="J423" s="540"/>
    </row>
    <row r="424" spans="1:10" ht="13.2" hidden="1" outlineLevel="1" x14ac:dyDescent="0.25">
      <c r="A424" s="554" t="s">
        <v>46</v>
      </c>
      <c r="B424" s="555">
        <v>45215</v>
      </c>
      <c r="C424" s="556">
        <v>45221</v>
      </c>
      <c r="D424" s="557">
        <f t="shared" si="19"/>
        <v>3320.4500000000003</v>
      </c>
      <c r="E424" s="558">
        <v>3.3204500000000001</v>
      </c>
      <c r="F424" s="687">
        <f t="shared" si="18"/>
        <v>-1.392447700506394E-3</v>
      </c>
      <c r="G424" s="687">
        <f>IF(SUM($H$289:H424)=0,0,IF(H424&gt;0,0,(1+G423)*(1+F424)-1))</f>
        <v>0</v>
      </c>
      <c r="H424" s="559"/>
      <c r="I424" s="540"/>
      <c r="J424" s="540"/>
    </row>
    <row r="425" spans="1:10" ht="13.2" hidden="1" outlineLevel="1" x14ac:dyDescent="0.25">
      <c r="A425" s="554" t="s">
        <v>46</v>
      </c>
      <c r="B425" s="555">
        <v>45222</v>
      </c>
      <c r="C425" s="556">
        <v>45228</v>
      </c>
      <c r="D425" s="557">
        <f t="shared" si="19"/>
        <v>3320.15</v>
      </c>
      <c r="E425" s="558">
        <v>3.3201499999999999</v>
      </c>
      <c r="F425" s="687">
        <f t="shared" si="18"/>
        <v>-9.0349199656780677E-5</v>
      </c>
      <c r="G425" s="687">
        <f>IF(SUM($H$289:H425)=0,0,IF(H425&gt;0,0,(1+G424)*(1+F425)-1))</f>
        <v>0</v>
      </c>
      <c r="H425" s="559"/>
      <c r="I425" s="540"/>
      <c r="J425" s="540"/>
    </row>
    <row r="426" spans="1:10" ht="13.2" hidden="1" outlineLevel="1" x14ac:dyDescent="0.25">
      <c r="A426" s="554" t="s">
        <v>46</v>
      </c>
      <c r="B426" s="555">
        <v>45229</v>
      </c>
      <c r="C426" s="556">
        <v>45235</v>
      </c>
      <c r="D426" s="557">
        <f t="shared" si="19"/>
        <v>3340.57</v>
      </c>
      <c r="E426" s="558">
        <v>3.34057</v>
      </c>
      <c r="F426" s="687">
        <f t="shared" si="18"/>
        <v>6.1503245335301493E-3</v>
      </c>
      <c r="G426" s="687">
        <f>IF(SUM($H$289:H426)=0,0,IF(H426&gt;0,0,(1+G425)*(1+F426)-1))</f>
        <v>0</v>
      </c>
      <c r="H426" s="559"/>
      <c r="I426" s="540"/>
      <c r="J426" s="540"/>
    </row>
    <row r="427" spans="1:10" ht="13.2" hidden="1" outlineLevel="1" x14ac:dyDescent="0.25">
      <c r="A427" s="554" t="s">
        <v>46</v>
      </c>
      <c r="B427" s="555">
        <v>45236</v>
      </c>
      <c r="C427" s="556">
        <v>45242</v>
      </c>
      <c r="D427" s="557">
        <f t="shared" si="19"/>
        <v>3345.0099999999998</v>
      </c>
      <c r="E427" s="558">
        <v>3.3450099999999998</v>
      </c>
      <c r="F427" s="687">
        <f t="shared" si="18"/>
        <v>1.3291144924367781E-3</v>
      </c>
      <c r="G427" s="687">
        <f>IF(SUM($H$289:H427)=0,0,IF(H427&gt;0,0,(1+G426)*(1+F427)-1))</f>
        <v>0</v>
      </c>
      <c r="H427" s="559"/>
      <c r="I427" s="540"/>
      <c r="J427" s="540"/>
    </row>
    <row r="428" spans="1:10" ht="13.2" hidden="1" outlineLevel="1" x14ac:dyDescent="0.25">
      <c r="A428" s="554" t="s">
        <v>46</v>
      </c>
      <c r="B428" s="555">
        <v>45243</v>
      </c>
      <c r="C428" s="556">
        <v>45249</v>
      </c>
      <c r="D428" s="557">
        <f t="shared" si="19"/>
        <v>3340.9</v>
      </c>
      <c r="E428" s="558">
        <v>3.3409</v>
      </c>
      <c r="F428" s="687">
        <f t="shared" si="18"/>
        <v>-1.2286958783380708E-3</v>
      </c>
      <c r="G428" s="687">
        <f>IF(SUM($H$289:H428)=0,0,IF(H428&gt;0,0,(1+G427)*(1+F428)-1))</f>
        <v>0</v>
      </c>
      <c r="H428" s="559"/>
      <c r="I428" s="540"/>
      <c r="J428" s="540"/>
    </row>
    <row r="429" spans="1:10" ht="13.2" hidden="1" outlineLevel="1" x14ac:dyDescent="0.25">
      <c r="A429" s="554" t="s">
        <v>46</v>
      </c>
      <c r="B429" s="555">
        <v>45250</v>
      </c>
      <c r="C429" s="556">
        <v>45256</v>
      </c>
      <c r="D429" s="557">
        <f t="shared" si="19"/>
        <v>3347.6</v>
      </c>
      <c r="E429" s="558">
        <v>3.3475999999999999</v>
      </c>
      <c r="F429" s="687">
        <f t="shared" si="18"/>
        <v>2.0054476338711158E-3</v>
      </c>
      <c r="G429" s="687">
        <f>IF(SUM($H$289:H429)=0,0,IF(H429&gt;0,0,(1+G428)*(1+F429)-1))</f>
        <v>0</v>
      </c>
      <c r="H429" s="559"/>
      <c r="I429" s="540"/>
      <c r="J429" s="540"/>
    </row>
    <row r="430" spans="1:10" ht="13.2" hidden="1" outlineLevel="1" x14ac:dyDescent="0.25">
      <c r="A430" s="554" t="s">
        <v>46</v>
      </c>
      <c r="B430" s="555">
        <v>45257</v>
      </c>
      <c r="C430" s="556">
        <v>45263</v>
      </c>
      <c r="D430" s="557">
        <f t="shared" si="19"/>
        <v>3360.58</v>
      </c>
      <c r="E430" s="558">
        <v>3.3605800000000001</v>
      </c>
      <c r="F430" s="687">
        <f t="shared" si="18"/>
        <v>3.8774047078504736E-3</v>
      </c>
      <c r="G430" s="687">
        <f>IF(SUM($H$289:H430)=0,0,IF(H430&gt;0,0,(1+G429)*(1+F430)-1))</f>
        <v>0</v>
      </c>
      <c r="H430" s="559"/>
      <c r="I430" s="540"/>
      <c r="J430" s="540"/>
    </row>
    <row r="431" spans="1:10" ht="13.2" hidden="1" outlineLevel="1" x14ac:dyDescent="0.25">
      <c r="A431" s="554" t="s">
        <v>46</v>
      </c>
      <c r="B431" s="555">
        <v>45264</v>
      </c>
      <c r="C431" s="556">
        <v>45270</v>
      </c>
      <c r="D431" s="557">
        <f t="shared" si="19"/>
        <v>3395.2</v>
      </c>
      <c r="E431" s="558">
        <v>3.3952</v>
      </c>
      <c r="F431" s="687">
        <f t="shared" si="18"/>
        <v>1.0301793142850402E-2</v>
      </c>
      <c r="G431" s="687">
        <f>IF(SUM($H$289:H431)=0,0,IF(H431&gt;0,0,(1+G430)*(1+F431)-1))</f>
        <v>0</v>
      </c>
      <c r="H431" s="559"/>
      <c r="I431" s="540"/>
      <c r="J431" s="540"/>
    </row>
    <row r="432" spans="1:10" ht="13.2" hidden="1" outlineLevel="1" x14ac:dyDescent="0.25">
      <c r="A432" s="554" t="s">
        <v>46</v>
      </c>
      <c r="B432" s="555">
        <v>45271</v>
      </c>
      <c r="C432" s="556">
        <v>45277</v>
      </c>
      <c r="D432" s="557">
        <f t="shared" si="19"/>
        <v>3394.44</v>
      </c>
      <c r="E432" s="558">
        <v>3.3944399999999999</v>
      </c>
      <c r="F432" s="687">
        <f t="shared" si="18"/>
        <v>-2.2384542884068548E-4</v>
      </c>
      <c r="G432" s="687">
        <f>IF(SUM($H$289:H432)=0,0,IF(H432&gt;0,0,(1+G431)*(1+F432)-1))</f>
        <v>0</v>
      </c>
      <c r="H432" s="559"/>
      <c r="I432" s="540"/>
      <c r="J432" s="540"/>
    </row>
    <row r="433" spans="1:10" ht="13.2" hidden="1" outlineLevel="1" x14ac:dyDescent="0.25">
      <c r="A433" s="554" t="s">
        <v>46</v>
      </c>
      <c r="B433" s="555">
        <v>45278</v>
      </c>
      <c r="C433" s="556">
        <v>45284</v>
      </c>
      <c r="D433" s="557">
        <f t="shared" si="19"/>
        <v>3388.95</v>
      </c>
      <c r="E433" s="558">
        <v>3.3889499999999999</v>
      </c>
      <c r="F433" s="687">
        <f t="shared" si="18"/>
        <v>-1.6173507264821696E-3</v>
      </c>
      <c r="G433" s="687">
        <f>IF(SUM($H$289:H433)=0,0,IF(H433&gt;0,0,(1+G432)*(1+F433)-1))</f>
        <v>0</v>
      </c>
      <c r="H433" s="559"/>
      <c r="I433" s="540"/>
      <c r="J433" s="540"/>
    </row>
    <row r="434" spans="1:10" ht="13.8" hidden="1" outlineLevel="1" thickBot="1" x14ac:dyDescent="0.3">
      <c r="A434" s="549" t="s">
        <v>46</v>
      </c>
      <c r="B434" s="550">
        <v>45285</v>
      </c>
      <c r="C434" s="551">
        <v>45291</v>
      </c>
      <c r="D434" s="552">
        <f t="shared" si="19"/>
        <v>3405.3399999999997</v>
      </c>
      <c r="E434" s="553">
        <v>3.4053399999999998</v>
      </c>
      <c r="F434" s="688">
        <f t="shared" si="18"/>
        <v>4.8363062305434301E-3</v>
      </c>
      <c r="G434" s="688">
        <f>IF(SUM($H$289:H434)=0,0,IF(H434&gt;0,0,(1+G433)*(1+F434)-1))</f>
        <v>0</v>
      </c>
      <c r="H434" s="547"/>
      <c r="I434" s="540"/>
      <c r="J434" s="540"/>
    </row>
    <row r="435" spans="1:10" ht="13.2" hidden="1" outlineLevel="1" x14ac:dyDescent="0.25">
      <c r="A435" s="569" t="s">
        <v>46</v>
      </c>
      <c r="B435" s="570">
        <v>45292</v>
      </c>
      <c r="C435" s="571">
        <v>45298</v>
      </c>
      <c r="D435" s="572">
        <f t="shared" si="19"/>
        <v>3251.23</v>
      </c>
      <c r="E435" s="573">
        <v>3.2512300000000001</v>
      </c>
      <c r="F435" s="687">
        <f t="shared" si="18"/>
        <v>-4.5255393000405153E-2</v>
      </c>
      <c r="G435" s="687">
        <f>IF(SUM($H$289:H435)=0,0,IF(H435&gt;0,0,(1+G434)*(1+F435)-1))</f>
        <v>0</v>
      </c>
      <c r="H435" s="574"/>
      <c r="I435" s="540"/>
      <c r="J435" s="540"/>
    </row>
    <row r="436" spans="1:10" ht="13.2" hidden="1" outlineLevel="1" x14ac:dyDescent="0.25">
      <c r="A436" s="554" t="s">
        <v>46</v>
      </c>
      <c r="B436" s="555">
        <v>45299</v>
      </c>
      <c r="C436" s="556">
        <v>45305</v>
      </c>
      <c r="D436" s="557">
        <f t="shared" si="19"/>
        <v>3249.4100000000003</v>
      </c>
      <c r="E436" s="558">
        <v>3.2494100000000001</v>
      </c>
      <c r="F436" s="687">
        <f t="shared" si="18"/>
        <v>-5.5978814171853131E-4</v>
      </c>
      <c r="G436" s="687">
        <f>IF(SUM($H$289:H436)=0,0,IF(H436&gt;0,0,(1+G435)*(1+F436)-1))</f>
        <v>0</v>
      </c>
      <c r="H436" s="559"/>
      <c r="I436" s="540"/>
      <c r="J436" s="540"/>
    </row>
    <row r="437" spans="1:10" ht="13.2" hidden="1" outlineLevel="1" x14ac:dyDescent="0.25">
      <c r="A437" s="554" t="s">
        <v>46</v>
      </c>
      <c r="B437" s="555">
        <v>45306</v>
      </c>
      <c r="C437" s="556">
        <v>45312</v>
      </c>
      <c r="D437" s="557">
        <f t="shared" si="19"/>
        <v>3249.75</v>
      </c>
      <c r="E437" s="558">
        <v>3.2497500000000001</v>
      </c>
      <c r="F437" s="687">
        <f t="shared" si="18"/>
        <v>1.0463437977970003E-4</v>
      </c>
      <c r="G437" s="687">
        <f>IF(SUM($H$289:H437)=0,0,IF(H437&gt;0,0,(1+G436)*(1+F437)-1))</f>
        <v>0</v>
      </c>
      <c r="H437" s="559"/>
      <c r="I437" s="540"/>
      <c r="J437" s="540"/>
    </row>
    <row r="438" spans="1:10" ht="13.2" hidden="1" outlineLevel="1" x14ac:dyDescent="0.25">
      <c r="A438" s="554" t="s">
        <v>46</v>
      </c>
      <c r="B438" s="555">
        <v>45313</v>
      </c>
      <c r="C438" s="556">
        <v>45319</v>
      </c>
      <c r="D438" s="557">
        <f t="shared" si="19"/>
        <v>3250.6400000000003</v>
      </c>
      <c r="E438" s="558">
        <v>3.2506400000000002</v>
      </c>
      <c r="F438" s="687">
        <f t="shared" si="18"/>
        <v>2.7386722055555701E-4</v>
      </c>
      <c r="G438" s="687">
        <f>IF(SUM($H$289:H438)=0,0,IF(H438&gt;0,0,(1+G437)*(1+F438)-1))</f>
        <v>0</v>
      </c>
      <c r="H438" s="559"/>
      <c r="I438" s="540"/>
      <c r="J438" s="540"/>
    </row>
    <row r="439" spans="1:10" ht="13.2" hidden="1" outlineLevel="1" x14ac:dyDescent="0.25">
      <c r="A439" s="554" t="s">
        <v>46</v>
      </c>
      <c r="B439" s="555">
        <v>45320</v>
      </c>
      <c r="C439" s="556">
        <v>45326</v>
      </c>
      <c r="D439" s="557">
        <f t="shared" si="19"/>
        <v>3238.78</v>
      </c>
      <c r="E439" s="558">
        <v>3.2387800000000002</v>
      </c>
      <c r="F439" s="687">
        <f t="shared" si="18"/>
        <v>-3.6485122929639235E-3</v>
      </c>
      <c r="G439" s="687">
        <f>IF(SUM($H$289:H439)=0,0,IF(H439&gt;0,0,(1+G438)*(1+F439)-1))</f>
        <v>0</v>
      </c>
      <c r="H439" s="559"/>
      <c r="I439" s="540"/>
      <c r="J439" s="540"/>
    </row>
    <row r="440" spans="1:10" ht="13.2" hidden="1" outlineLevel="1" x14ac:dyDescent="0.25">
      <c r="A440" s="554" t="s">
        <v>46</v>
      </c>
      <c r="B440" s="555">
        <v>45327</v>
      </c>
      <c r="C440" s="556">
        <v>45333</v>
      </c>
      <c r="D440" s="557">
        <f t="shared" si="19"/>
        <v>3225</v>
      </c>
      <c r="E440" s="558">
        <v>3.2250000000000001</v>
      </c>
      <c r="F440" s="687">
        <f t="shared" si="18"/>
        <v>-4.254688493815606E-3</v>
      </c>
      <c r="G440" s="687">
        <f>IF(SUM($H$289:H440)=0,0,IF(H440&gt;0,0,(1+G439)*(1+F440)-1))</f>
        <v>0</v>
      </c>
      <c r="H440" s="559"/>
      <c r="I440" s="540"/>
      <c r="J440" s="540"/>
    </row>
    <row r="441" spans="1:10" ht="13.2" hidden="1" outlineLevel="1" x14ac:dyDescent="0.25">
      <c r="A441" s="554" t="s">
        <v>46</v>
      </c>
      <c r="B441" s="555">
        <v>45334</v>
      </c>
      <c r="C441" s="556">
        <v>45340</v>
      </c>
      <c r="D441" s="557">
        <f t="shared" si="19"/>
        <v>3223.8199999999997</v>
      </c>
      <c r="E441" s="558">
        <v>3.2238199999999999</v>
      </c>
      <c r="F441" s="687">
        <f t="shared" si="18"/>
        <v>-3.6589147286836265E-4</v>
      </c>
      <c r="G441" s="687">
        <f>IF(SUM($H$289:H441)=0,0,IF(H441&gt;0,0,(1+G440)*(1+F441)-1))</f>
        <v>0</v>
      </c>
      <c r="H441" s="559"/>
      <c r="I441" s="540"/>
      <c r="J441" s="540"/>
    </row>
    <row r="442" spans="1:10" ht="13.2" hidden="1" outlineLevel="1" x14ac:dyDescent="0.25">
      <c r="A442" s="554" t="s">
        <v>46</v>
      </c>
      <c r="B442" s="555">
        <v>45341</v>
      </c>
      <c r="C442" s="556">
        <v>45347</v>
      </c>
      <c r="D442" s="557">
        <f t="shared" si="19"/>
        <v>3230.13</v>
      </c>
      <c r="E442" s="558">
        <v>3.2301299999999999</v>
      </c>
      <c r="F442" s="687">
        <f t="shared" si="18"/>
        <v>1.9573053086092695E-3</v>
      </c>
      <c r="G442" s="687">
        <f>IF(SUM($H$289:H442)=0,0,IF(H442&gt;0,0,(1+G441)*(1+F442)-1))</f>
        <v>0</v>
      </c>
      <c r="H442" s="559"/>
      <c r="I442" s="540"/>
      <c r="J442" s="540"/>
    </row>
    <row r="443" spans="1:10" ht="13.2" hidden="1" outlineLevel="1" x14ac:dyDescent="0.25">
      <c r="A443" s="554" t="s">
        <v>46</v>
      </c>
      <c r="B443" s="555">
        <v>45348</v>
      </c>
      <c r="C443" s="556">
        <v>45354</v>
      </c>
      <c r="D443" s="557">
        <f t="shared" si="19"/>
        <v>3246.95</v>
      </c>
      <c r="E443" s="558">
        <v>3.24695</v>
      </c>
      <c r="F443" s="687">
        <f t="shared" si="18"/>
        <v>5.2072207620126321E-3</v>
      </c>
      <c r="G443" s="687">
        <f>IF(SUM($H$289:H443)=0,0,IF(H443&gt;0,0,(1+G442)*(1+F443)-1))</f>
        <v>0</v>
      </c>
      <c r="H443" s="559"/>
      <c r="I443" s="540"/>
      <c r="J443" s="540"/>
    </row>
    <row r="444" spans="1:10" ht="13.2" hidden="1" outlineLevel="1" x14ac:dyDescent="0.25">
      <c r="A444" s="554" t="s">
        <v>46</v>
      </c>
      <c r="B444" s="555">
        <v>45355</v>
      </c>
      <c r="C444" s="556">
        <v>45361</v>
      </c>
      <c r="D444" s="557">
        <f t="shared" si="19"/>
        <v>3341.34</v>
      </c>
      <c r="E444" s="558">
        <v>3.3413400000000002</v>
      </c>
      <c r="F444" s="687">
        <f t="shared" si="18"/>
        <v>2.9070358336285018E-2</v>
      </c>
      <c r="G444" s="687">
        <f>IF(SUM($H$289:H444)=0,0,IF(H444&gt;0,0,(1+G443)*(1+F444)-1))</f>
        <v>0</v>
      </c>
      <c r="H444" s="559"/>
      <c r="I444" s="540"/>
      <c r="J444" s="540"/>
    </row>
    <row r="445" spans="1:10" ht="13.2" hidden="1" outlineLevel="1" x14ac:dyDescent="0.25">
      <c r="A445" s="554" t="s">
        <v>46</v>
      </c>
      <c r="B445" s="555">
        <v>45362</v>
      </c>
      <c r="C445" s="556">
        <v>45368</v>
      </c>
      <c r="D445" s="557">
        <f t="shared" ref="D445:D508" si="20">E445*1000</f>
        <v>3345.58</v>
      </c>
      <c r="E445" s="558">
        <v>3.34558</v>
      </c>
      <c r="F445" s="687">
        <f t="shared" si="18"/>
        <v>1.2689519773503299E-3</v>
      </c>
      <c r="G445" s="687">
        <f>IF(SUM($H$289:H445)=0,0,IF(H445&gt;0,0,(1+G444)*(1+F445)-1))</f>
        <v>0</v>
      </c>
      <c r="H445" s="559"/>
      <c r="I445" s="540"/>
      <c r="J445" s="540"/>
    </row>
    <row r="446" spans="1:10" ht="13.2" hidden="1" outlineLevel="1" x14ac:dyDescent="0.25">
      <c r="A446" s="554" t="s">
        <v>46</v>
      </c>
      <c r="B446" s="555">
        <v>45369</v>
      </c>
      <c r="C446" s="556">
        <v>45375</v>
      </c>
      <c r="D446" s="557">
        <f t="shared" si="20"/>
        <v>3341.02</v>
      </c>
      <c r="E446" s="558">
        <v>3.3410199999999999</v>
      </c>
      <c r="F446" s="687">
        <f t="shared" si="18"/>
        <v>-1.3629923660470888E-3</v>
      </c>
      <c r="G446" s="687">
        <f>IF(SUM($H$289:H446)=0,0,IF(H446&gt;0,0,(1+G445)*(1+F446)-1))</f>
        <v>0</v>
      </c>
      <c r="H446" s="559"/>
      <c r="I446" s="540"/>
      <c r="J446" s="540"/>
    </row>
    <row r="447" spans="1:10" ht="13.2" hidden="1" outlineLevel="1" x14ac:dyDescent="0.25">
      <c r="A447" s="554" t="s">
        <v>46</v>
      </c>
      <c r="B447" s="555">
        <v>45376</v>
      </c>
      <c r="C447" s="556">
        <v>45382</v>
      </c>
      <c r="D447" s="557">
        <f t="shared" si="20"/>
        <v>3345.94</v>
      </c>
      <c r="E447" s="558">
        <v>3.3459400000000001</v>
      </c>
      <c r="F447" s="687">
        <f t="shared" si="18"/>
        <v>1.4726041747730179E-3</v>
      </c>
      <c r="G447" s="687">
        <f>IF(SUM($H$289:H447)=0,0,IF(H447&gt;0,0,(1+G446)*(1+F447)-1))</f>
        <v>0</v>
      </c>
      <c r="H447" s="559"/>
      <c r="I447" s="540"/>
      <c r="J447" s="540"/>
    </row>
    <row r="448" spans="1:10" ht="13.2" hidden="1" outlineLevel="1" x14ac:dyDescent="0.25">
      <c r="A448" s="554" t="s">
        <v>46</v>
      </c>
      <c r="B448" s="555">
        <v>45383</v>
      </c>
      <c r="C448" s="556">
        <v>45389</v>
      </c>
      <c r="D448" s="557">
        <f t="shared" si="20"/>
        <v>3378.34</v>
      </c>
      <c r="E448" s="558">
        <v>3.3783400000000001</v>
      </c>
      <c r="F448" s="687">
        <f t="shared" si="18"/>
        <v>9.6833774664220051E-3</v>
      </c>
      <c r="G448" s="687">
        <f>IF(SUM($H$289:H448)=0,0,IF(H448&gt;0,0,(1+G447)*(1+F448)-1))</f>
        <v>0</v>
      </c>
      <c r="H448" s="559"/>
      <c r="I448" s="540"/>
      <c r="J448" s="540"/>
    </row>
    <row r="449" spans="1:10" ht="13.2" hidden="1" outlineLevel="1" x14ac:dyDescent="0.25">
      <c r="A449" s="554" t="s">
        <v>46</v>
      </c>
      <c r="B449" s="555">
        <v>45390</v>
      </c>
      <c r="C449" s="556">
        <v>45396</v>
      </c>
      <c r="D449" s="557">
        <f t="shared" si="20"/>
        <v>3378.98</v>
      </c>
      <c r="E449" s="558">
        <v>3.3789799999999999</v>
      </c>
      <c r="F449" s="687">
        <f t="shared" si="18"/>
        <v>1.894421520627354E-4</v>
      </c>
      <c r="G449" s="687">
        <f>IF(SUM($H$289:H449)=0,0,IF(H449&gt;0,0,(1+G448)*(1+F449)-1))</f>
        <v>0</v>
      </c>
      <c r="H449" s="559"/>
      <c r="I449" s="540"/>
      <c r="J449" s="540"/>
    </row>
    <row r="450" spans="1:10" ht="13.2" hidden="1" outlineLevel="1" x14ac:dyDescent="0.25">
      <c r="A450" s="554" t="s">
        <v>46</v>
      </c>
      <c r="B450" s="555">
        <v>45397</v>
      </c>
      <c r="C450" s="556">
        <v>45403</v>
      </c>
      <c r="D450" s="557">
        <f t="shared" si="20"/>
        <v>3380.74</v>
      </c>
      <c r="E450" s="558">
        <v>3.3807399999999999</v>
      </c>
      <c r="F450" s="687">
        <f t="shared" si="18"/>
        <v>5.2086724396116502E-4</v>
      </c>
      <c r="G450" s="687">
        <f>IF(SUM($H$289:H450)=0,0,IF(H450&gt;0,0,(1+G449)*(1+F450)-1))</f>
        <v>0</v>
      </c>
      <c r="H450" s="559"/>
      <c r="I450" s="540"/>
      <c r="J450" s="540"/>
    </row>
    <row r="451" spans="1:10" ht="13.2" hidden="1" outlineLevel="1" x14ac:dyDescent="0.25">
      <c r="A451" s="554" t="s">
        <v>46</v>
      </c>
      <c r="B451" s="555">
        <v>45404</v>
      </c>
      <c r="C451" s="556">
        <v>45410</v>
      </c>
      <c r="D451" s="557">
        <f t="shared" si="20"/>
        <v>3469.0699999999997</v>
      </c>
      <c r="E451" s="558">
        <v>3.4690699999999999</v>
      </c>
      <c r="F451" s="687">
        <f t="shared" si="18"/>
        <v>2.6127415891195493E-2</v>
      </c>
      <c r="G451" s="687">
        <f>IF(SUM($H$289:H451)=0,0,IF(H451&gt;0,0,(1+G450)*(1+F451)-1))</f>
        <v>0</v>
      </c>
      <c r="H451" s="559"/>
      <c r="I451" s="540"/>
      <c r="J451" s="540"/>
    </row>
    <row r="452" spans="1:10" ht="13.2" hidden="1" outlineLevel="1" x14ac:dyDescent="0.25">
      <c r="A452" s="554" t="s">
        <v>46</v>
      </c>
      <c r="B452" s="555">
        <v>45411</v>
      </c>
      <c r="C452" s="556">
        <v>45417</v>
      </c>
      <c r="D452" s="557">
        <f t="shared" si="20"/>
        <v>3393.09</v>
      </c>
      <c r="E452" s="558">
        <v>3.3930899999999999</v>
      </c>
      <c r="F452" s="687">
        <f t="shared" si="18"/>
        <v>-2.1902123623910641E-2</v>
      </c>
      <c r="G452" s="687">
        <f>IF(SUM($H$289:H452)=0,0,IF(H452&gt;0,0,(1+G451)*(1+F452)-1))</f>
        <v>0</v>
      </c>
      <c r="H452" s="559"/>
      <c r="I452" s="540"/>
      <c r="J452" s="540"/>
    </row>
    <row r="453" spans="1:10" ht="13.2" hidden="1" outlineLevel="1" x14ac:dyDescent="0.25">
      <c r="A453" s="554" t="s">
        <v>46</v>
      </c>
      <c r="B453" s="555">
        <v>45418</v>
      </c>
      <c r="C453" s="556">
        <v>45424</v>
      </c>
      <c r="D453" s="557">
        <f t="shared" si="20"/>
        <v>3445.92</v>
      </c>
      <c r="E453" s="558">
        <v>3.4459200000000001</v>
      </c>
      <c r="F453" s="687">
        <f t="shared" si="18"/>
        <v>1.5569878783056046E-2</v>
      </c>
      <c r="G453" s="687">
        <f>IF(SUM($H$289:H453)=0,0,IF(H453&gt;0,0,(1+G452)*(1+F453)-1))</f>
        <v>0</v>
      </c>
      <c r="H453" s="559"/>
      <c r="I453" s="540"/>
      <c r="J453" s="540"/>
    </row>
    <row r="454" spans="1:10" ht="13.2" hidden="1" outlineLevel="1" x14ac:dyDescent="0.25">
      <c r="A454" s="554" t="s">
        <v>46</v>
      </c>
      <c r="B454" s="555">
        <v>45425</v>
      </c>
      <c r="C454" s="556">
        <v>45431</v>
      </c>
      <c r="D454" s="557">
        <f t="shared" si="20"/>
        <v>3447.5600000000004</v>
      </c>
      <c r="E454" s="558">
        <v>3.4475600000000002</v>
      </c>
      <c r="F454" s="687">
        <f t="shared" si="18"/>
        <v>4.7592515206407171E-4</v>
      </c>
      <c r="G454" s="687">
        <f>IF(SUM($H$289:H454)=0,0,IF(H454&gt;0,0,(1+G453)*(1+F454)-1))</f>
        <v>0</v>
      </c>
      <c r="H454" s="559"/>
      <c r="I454" s="540"/>
      <c r="J454" s="540"/>
    </row>
    <row r="455" spans="1:10" ht="13.2" hidden="1" outlineLevel="1" x14ac:dyDescent="0.25">
      <c r="A455" s="554" t="s">
        <v>46</v>
      </c>
      <c r="B455" s="555">
        <v>45432</v>
      </c>
      <c r="C455" s="556">
        <v>45438</v>
      </c>
      <c r="D455" s="557">
        <f t="shared" si="20"/>
        <v>3455.18</v>
      </c>
      <c r="E455" s="558">
        <v>3.4551799999999999</v>
      </c>
      <c r="F455" s="687">
        <f t="shared" si="18"/>
        <v>2.2102588497370235E-3</v>
      </c>
      <c r="G455" s="687">
        <f>IF(SUM($H$289:H455)=0,0,IF(H455&gt;0,0,(1+G454)*(1+F455)-1))</f>
        <v>0</v>
      </c>
      <c r="H455" s="559"/>
      <c r="I455" s="540"/>
      <c r="J455" s="540"/>
    </row>
    <row r="456" spans="1:10" ht="13.2" hidden="1" outlineLevel="1" x14ac:dyDescent="0.25">
      <c r="A456" s="554" t="s">
        <v>46</v>
      </c>
      <c r="B456" s="555">
        <v>45439</v>
      </c>
      <c r="C456" s="556">
        <v>45445</v>
      </c>
      <c r="D456" s="557">
        <f t="shared" si="20"/>
        <v>3462.1499999999996</v>
      </c>
      <c r="E456" s="558">
        <v>3.4621499999999998</v>
      </c>
      <c r="F456" s="687">
        <f t="shared" si="18"/>
        <v>2.0172610399458168E-3</v>
      </c>
      <c r="G456" s="687">
        <f>IF(SUM($H$289:H456)=0,0,IF(H456&gt;0,0,(1+G455)*(1+F456)-1))</f>
        <v>0</v>
      </c>
      <c r="H456" s="559"/>
      <c r="I456" s="540"/>
      <c r="J456" s="540"/>
    </row>
    <row r="457" spans="1:10" ht="13.2" hidden="1" outlineLevel="1" x14ac:dyDescent="0.25">
      <c r="A457" s="554" t="s">
        <v>46</v>
      </c>
      <c r="B457" s="555">
        <v>45446</v>
      </c>
      <c r="C457" s="556">
        <v>45452</v>
      </c>
      <c r="D457" s="557">
        <f t="shared" si="20"/>
        <v>3464.76</v>
      </c>
      <c r="E457" s="558">
        <v>3.4647600000000001</v>
      </c>
      <c r="F457" s="687">
        <f t="shared" si="18"/>
        <v>7.53866816862514E-4</v>
      </c>
      <c r="G457" s="687">
        <f>IF(SUM($H$289:H457)=0,0,IF(H457&gt;0,0,(1+G456)*(1+F457)-1))</f>
        <v>0</v>
      </c>
      <c r="H457" s="559"/>
      <c r="I457" s="540"/>
      <c r="J457" s="540"/>
    </row>
    <row r="458" spans="1:10" ht="13.2" hidden="1" outlineLevel="1" x14ac:dyDescent="0.25">
      <c r="A458" s="554" t="s">
        <v>46</v>
      </c>
      <c r="B458" s="555">
        <v>45453</v>
      </c>
      <c r="C458" s="556">
        <v>45459</v>
      </c>
      <c r="D458" s="557">
        <f t="shared" si="20"/>
        <v>3464.4900000000002</v>
      </c>
      <c r="E458" s="558">
        <v>3.4644900000000001</v>
      </c>
      <c r="F458" s="687">
        <f t="shared" si="18"/>
        <v>-7.7927475496175624E-5</v>
      </c>
      <c r="G458" s="687">
        <f>IF(SUM($H$289:H458)=0,0,IF(H458&gt;0,0,(1+G457)*(1+F458)-1))</f>
        <v>0</v>
      </c>
      <c r="H458" s="559"/>
      <c r="I458" s="540"/>
      <c r="J458" s="540"/>
    </row>
    <row r="459" spans="1:10" ht="13.2" hidden="1" outlineLevel="1" x14ac:dyDescent="0.25">
      <c r="A459" s="554" t="s">
        <v>46</v>
      </c>
      <c r="B459" s="555">
        <v>45460</v>
      </c>
      <c r="C459" s="556">
        <v>45466</v>
      </c>
      <c r="D459" s="557">
        <f t="shared" si="20"/>
        <v>3457.86</v>
      </c>
      <c r="E459" s="558">
        <v>3.4578600000000002</v>
      </c>
      <c r="F459" s="687">
        <f t="shared" si="18"/>
        <v>-1.9137015837829008E-3</v>
      </c>
      <c r="G459" s="687">
        <f>IF(SUM($H$289:H459)=0,0,IF(H459&gt;0,0,(1+G458)*(1+F459)-1))</f>
        <v>0</v>
      </c>
      <c r="H459" s="559"/>
      <c r="I459" s="540"/>
      <c r="J459" s="540"/>
    </row>
    <row r="460" spans="1:10" ht="13.2" hidden="1" outlineLevel="1" x14ac:dyDescent="0.25">
      <c r="A460" s="554" t="s">
        <v>46</v>
      </c>
      <c r="B460" s="555">
        <v>45467</v>
      </c>
      <c r="C460" s="556">
        <v>45473</v>
      </c>
      <c r="D460" s="557">
        <f t="shared" si="20"/>
        <v>3461.84</v>
      </c>
      <c r="E460" s="558">
        <v>3.46184</v>
      </c>
      <c r="F460" s="687">
        <f t="shared" si="18"/>
        <v>1.1510009080761829E-3</v>
      </c>
      <c r="G460" s="687">
        <f>IF(SUM($H$289:H460)=0,0,IF(H460&gt;0,0,(1+G459)*(1+F460)-1))</f>
        <v>0</v>
      </c>
      <c r="H460" s="559"/>
      <c r="I460" s="540"/>
      <c r="J460" s="540"/>
    </row>
    <row r="461" spans="1:10" ht="13.2" hidden="1" outlineLevel="1" x14ac:dyDescent="0.25">
      <c r="A461" s="554" t="s">
        <v>46</v>
      </c>
      <c r="B461" s="555">
        <v>45474</v>
      </c>
      <c r="C461" s="556">
        <v>45480</v>
      </c>
      <c r="D461" s="557">
        <f t="shared" si="20"/>
        <v>3541.25</v>
      </c>
      <c r="E461" s="558">
        <v>3.5412499999999998</v>
      </c>
      <c r="F461" s="687">
        <f t="shared" si="18"/>
        <v>2.2938668453770239E-2</v>
      </c>
      <c r="G461" s="687">
        <f>IF(SUM($H$289:H461)=0,0,IF(H461&gt;0,0,(1+G460)*(1+F461)-1))</f>
        <v>0</v>
      </c>
      <c r="H461" s="559"/>
      <c r="I461" s="540"/>
      <c r="J461" s="540"/>
    </row>
    <row r="462" spans="1:10" ht="13.2" hidden="1" outlineLevel="1" x14ac:dyDescent="0.25">
      <c r="A462" s="554" t="s">
        <v>46</v>
      </c>
      <c r="B462" s="555">
        <v>45481</v>
      </c>
      <c r="C462" s="556">
        <v>45487</v>
      </c>
      <c r="D462" s="557">
        <f t="shared" si="20"/>
        <v>3538.54</v>
      </c>
      <c r="E462" s="558">
        <v>3.5385399999999998</v>
      </c>
      <c r="F462" s="687">
        <f t="shared" si="18"/>
        <v>-7.6526650194141954E-4</v>
      </c>
      <c r="G462" s="687">
        <f>IF(SUM($H$289:H462)=0,0,IF(H462&gt;0,0,(1+G461)*(1+F462)-1))</f>
        <v>0</v>
      </c>
      <c r="H462" s="559"/>
      <c r="I462" s="540"/>
      <c r="J462" s="540"/>
    </row>
    <row r="463" spans="1:10" ht="13.2" hidden="1" outlineLevel="1" x14ac:dyDescent="0.25">
      <c r="A463" s="554" t="s">
        <v>46</v>
      </c>
      <c r="B463" s="555">
        <v>45488</v>
      </c>
      <c r="C463" s="556">
        <v>45494</v>
      </c>
      <c r="D463" s="557">
        <f t="shared" si="20"/>
        <v>3543.08</v>
      </c>
      <c r="E463" s="558">
        <v>3.5430799999999998</v>
      </c>
      <c r="F463" s="687">
        <f t="shared" si="18"/>
        <v>1.2830150287972408E-3</v>
      </c>
      <c r="G463" s="687">
        <f>IF(SUM($H$289:H463)=0,0,IF(H463&gt;0,0,(1+G462)*(1+F463)-1))</f>
        <v>0</v>
      </c>
      <c r="H463" s="559"/>
      <c r="I463" s="540"/>
      <c r="J463" s="540"/>
    </row>
    <row r="464" spans="1:10" ht="13.2" hidden="1" outlineLevel="1" x14ac:dyDescent="0.25">
      <c r="A464" s="554" t="s">
        <v>46</v>
      </c>
      <c r="B464" s="555">
        <v>45495</v>
      </c>
      <c r="C464" s="556">
        <v>45501</v>
      </c>
      <c r="D464" s="557">
        <f t="shared" si="20"/>
        <v>3541.96</v>
      </c>
      <c r="E464" s="558">
        <v>3.54196</v>
      </c>
      <c r="F464" s="687">
        <f t="shared" si="18"/>
        <v>-3.1610914797286505E-4</v>
      </c>
      <c r="G464" s="687">
        <f>IF(SUM($H$289:H464)=0,0,IF(H464&gt;0,0,(1+G463)*(1+F464)-1))</f>
        <v>0</v>
      </c>
      <c r="H464" s="559"/>
      <c r="I464" s="540"/>
      <c r="J464" s="540"/>
    </row>
    <row r="465" spans="1:10" ht="13.2" hidden="1" outlineLevel="1" x14ac:dyDescent="0.25">
      <c r="A465" s="554" t="s">
        <v>46</v>
      </c>
      <c r="B465" s="555">
        <v>45502</v>
      </c>
      <c r="C465" s="556">
        <v>45508</v>
      </c>
      <c r="D465" s="557">
        <f t="shared" si="20"/>
        <v>3638.14</v>
      </c>
      <c r="E465" s="558">
        <v>3.6381399999999999</v>
      </c>
      <c r="F465" s="687">
        <f t="shared" si="18"/>
        <v>2.715445685439688E-2</v>
      </c>
      <c r="G465" s="687">
        <f>IF(SUM($H$289:H465)=0,0,IF(H465&gt;0,0,(1+G464)*(1+F465)-1))</f>
        <v>0</v>
      </c>
      <c r="H465" s="559"/>
      <c r="I465" s="540"/>
      <c r="J465" s="540"/>
    </row>
    <row r="466" spans="1:10" ht="13.2" hidden="1" outlineLevel="1" x14ac:dyDescent="0.25">
      <c r="A466" s="554" t="s">
        <v>46</v>
      </c>
      <c r="B466" s="555">
        <v>45509</v>
      </c>
      <c r="C466" s="556">
        <v>45515</v>
      </c>
      <c r="D466" s="557">
        <f t="shared" si="20"/>
        <v>3755.42</v>
      </c>
      <c r="E466" s="558">
        <v>3.75542</v>
      </c>
      <c r="F466" s="687">
        <f t="shared" si="18"/>
        <v>3.2236252590609471E-2</v>
      </c>
      <c r="G466" s="687">
        <f>IF(SUM($H$289:H466)=0,0,IF(H466&gt;0,0,(1+G465)*(1+F466)-1))</f>
        <v>0</v>
      </c>
      <c r="H466" s="559"/>
      <c r="I466" s="540"/>
      <c r="J466" s="540"/>
    </row>
    <row r="467" spans="1:10" ht="13.2" hidden="1" outlineLevel="1" x14ac:dyDescent="0.25">
      <c r="A467" s="554" t="s">
        <v>46</v>
      </c>
      <c r="B467" s="555">
        <v>45516</v>
      </c>
      <c r="C467" s="556">
        <v>45522</v>
      </c>
      <c r="D467" s="557">
        <f t="shared" si="20"/>
        <v>3758.46</v>
      </c>
      <c r="E467" s="558">
        <v>3.7584599999999999</v>
      </c>
      <c r="F467" s="687">
        <f t="shared" si="18"/>
        <v>8.0949667414031978E-4</v>
      </c>
      <c r="G467" s="687">
        <f>IF(SUM($H$289:H467)=0,0,IF(H467&gt;0,0,(1+G466)*(1+F467)-1))</f>
        <v>0</v>
      </c>
      <c r="H467" s="559"/>
      <c r="I467" s="540"/>
      <c r="J467" s="540"/>
    </row>
    <row r="468" spans="1:10" ht="13.2" hidden="1" outlineLevel="1" x14ac:dyDescent="0.25">
      <c r="A468" s="554" t="s">
        <v>46</v>
      </c>
      <c r="B468" s="555">
        <v>45523</v>
      </c>
      <c r="C468" s="556">
        <v>45529</v>
      </c>
      <c r="D468" s="557">
        <f t="shared" si="20"/>
        <v>3757.86</v>
      </c>
      <c r="E468" s="558">
        <v>3.75786</v>
      </c>
      <c r="F468" s="687">
        <f t="shared" si="18"/>
        <v>-1.5963985249278778E-4</v>
      </c>
      <c r="G468" s="687">
        <f>IF(SUM($H$289:H468)=0,0,IF(H468&gt;0,0,(1+G467)*(1+F468)-1))</f>
        <v>0</v>
      </c>
      <c r="H468" s="559"/>
      <c r="I468" s="540"/>
      <c r="J468" s="540"/>
    </row>
    <row r="469" spans="1:10" ht="13.2" hidden="1" outlineLevel="1" x14ac:dyDescent="0.25">
      <c r="A469" s="554" t="s">
        <v>46</v>
      </c>
      <c r="B469" s="555">
        <v>45530</v>
      </c>
      <c r="C469" s="556">
        <v>45536</v>
      </c>
      <c r="D469" s="557">
        <f t="shared" si="20"/>
        <v>3743.23</v>
      </c>
      <c r="E469" s="558">
        <v>3.7432300000000001</v>
      </c>
      <c r="F469" s="687">
        <f t="shared" si="18"/>
        <v>-3.8931732422177179E-3</v>
      </c>
      <c r="G469" s="687">
        <f>IF(SUM($H$289:H469)=0,0,IF(H469&gt;0,0,(1+G468)*(1+F469)-1))</f>
        <v>0</v>
      </c>
      <c r="H469" s="559"/>
      <c r="I469" s="540"/>
      <c r="J469" s="540"/>
    </row>
    <row r="470" spans="1:10" ht="13.2" hidden="1" outlineLevel="1" x14ac:dyDescent="0.25">
      <c r="A470" s="554" t="s">
        <v>46</v>
      </c>
      <c r="B470" s="555">
        <v>45537</v>
      </c>
      <c r="C470" s="556">
        <v>45543</v>
      </c>
      <c r="D470" s="557">
        <f t="shared" si="20"/>
        <v>3763.57</v>
      </c>
      <c r="E470" s="558">
        <v>3.7635700000000001</v>
      </c>
      <c r="F470" s="687">
        <f t="shared" ref="F470:F497" si="21">(D470/D469-1)</f>
        <v>5.4338098380275479E-3</v>
      </c>
      <c r="G470" s="687">
        <f>IF(SUM($H$289:H470)=0,0,IF(H470&gt;0,0,(1+G469)*(1+F470)-1))</f>
        <v>0</v>
      </c>
      <c r="H470" s="559"/>
      <c r="I470" s="540"/>
      <c r="J470" s="540"/>
    </row>
    <row r="471" spans="1:10" ht="13.2" hidden="1" outlineLevel="1" x14ac:dyDescent="0.25">
      <c r="A471" s="554" t="s">
        <v>46</v>
      </c>
      <c r="B471" s="555">
        <v>45544</v>
      </c>
      <c r="C471" s="556">
        <v>45550</v>
      </c>
      <c r="D471" s="557">
        <f t="shared" si="20"/>
        <v>3764.05</v>
      </c>
      <c r="E471" s="558">
        <v>3.7640500000000001</v>
      </c>
      <c r="F471" s="687">
        <f t="shared" si="21"/>
        <v>1.275384807510882E-4</v>
      </c>
      <c r="G471" s="687">
        <f>IF(SUM($H$289:H471)=0,0,IF(H471&gt;0,0,(1+G470)*(1+F471)-1))</f>
        <v>0</v>
      </c>
      <c r="H471" s="559"/>
      <c r="I471" s="540"/>
      <c r="J471" s="540"/>
    </row>
    <row r="472" spans="1:10" ht="13.2" hidden="1" outlineLevel="1" x14ac:dyDescent="0.25">
      <c r="A472" s="554" t="s">
        <v>46</v>
      </c>
      <c r="B472" s="555">
        <v>45551</v>
      </c>
      <c r="C472" s="556">
        <v>45557</v>
      </c>
      <c r="D472" s="557">
        <f t="shared" si="20"/>
        <v>3761.42</v>
      </c>
      <c r="E472" s="558">
        <v>3.7614200000000002</v>
      </c>
      <c r="F472" s="687">
        <f t="shared" si="21"/>
        <v>-6.9871547933741951E-4</v>
      </c>
      <c r="G472" s="687">
        <f>IF(SUM($H$289:H472)=0,0,IF(H472&gt;0,0,(1+G471)*(1+F472)-1))</f>
        <v>0</v>
      </c>
      <c r="H472" s="559"/>
      <c r="I472" s="540"/>
      <c r="J472" s="540"/>
    </row>
    <row r="473" spans="1:10" ht="13.2" hidden="1" outlineLevel="1" x14ac:dyDescent="0.25">
      <c r="A473" s="554" t="s">
        <v>46</v>
      </c>
      <c r="B473" s="555">
        <v>45558</v>
      </c>
      <c r="C473" s="556">
        <v>45564</v>
      </c>
      <c r="D473" s="557">
        <f t="shared" si="20"/>
        <v>3761.98</v>
      </c>
      <c r="E473" s="558">
        <v>3.7619799999999999</v>
      </c>
      <c r="F473" s="687">
        <f t="shared" si="21"/>
        <v>1.4887994427636997E-4</v>
      </c>
      <c r="G473" s="687">
        <f>IF(SUM($H$289:H473)=0,0,IF(H473&gt;0,0,(1+G472)*(1+F473)-1))</f>
        <v>0</v>
      </c>
      <c r="H473" s="559"/>
      <c r="I473" s="540"/>
      <c r="J473" s="540"/>
    </row>
    <row r="474" spans="1:10" ht="13.2" hidden="1" outlineLevel="1" x14ac:dyDescent="0.25">
      <c r="A474" s="554" t="s">
        <v>46</v>
      </c>
      <c r="B474" s="555">
        <v>45565</v>
      </c>
      <c r="C474" s="556">
        <v>45571</v>
      </c>
      <c r="D474" s="557">
        <f t="shared" si="20"/>
        <v>3762.08</v>
      </c>
      <c r="E474" s="558">
        <v>3.7620800000000001</v>
      </c>
      <c r="F474" s="687">
        <f t="shared" si="21"/>
        <v>2.6581746846110477E-5</v>
      </c>
      <c r="G474" s="687">
        <f>IF(SUM($H$289:H474)=0,0,IF(H474&gt;0,0,(1+G473)*(1+F474)-1))</f>
        <v>0</v>
      </c>
      <c r="H474" s="559"/>
      <c r="I474" s="540"/>
      <c r="J474" s="540"/>
    </row>
    <row r="475" spans="1:10" ht="13.2" hidden="1" outlineLevel="1" x14ac:dyDescent="0.25">
      <c r="A475" s="554" t="s">
        <v>46</v>
      </c>
      <c r="B475" s="555">
        <v>45572</v>
      </c>
      <c r="C475" s="556">
        <v>45578</v>
      </c>
      <c r="D475" s="557">
        <f t="shared" si="20"/>
        <v>3762.42</v>
      </c>
      <c r="E475" s="558">
        <v>3.7624200000000001</v>
      </c>
      <c r="F475" s="687">
        <f t="shared" si="21"/>
        <v>9.0375536937026268E-5</v>
      </c>
      <c r="G475" s="687">
        <f>IF(SUM($H$289:H475)=0,0,IF(H475&gt;0,0,(1+G474)*(1+F475)-1))</f>
        <v>0</v>
      </c>
      <c r="H475" s="559"/>
      <c r="I475" s="540"/>
      <c r="J475" s="540"/>
    </row>
    <row r="476" spans="1:10" ht="13.2" hidden="1" outlineLevel="1" x14ac:dyDescent="0.25">
      <c r="A476" s="554" t="s">
        <v>46</v>
      </c>
      <c r="B476" s="555">
        <v>45579</v>
      </c>
      <c r="C476" s="556">
        <v>45585</v>
      </c>
      <c r="D476" s="557">
        <f t="shared" si="20"/>
        <v>3763.88</v>
      </c>
      <c r="E476" s="558">
        <v>3.7638799999999999</v>
      </c>
      <c r="F476" s="687">
        <f t="shared" si="21"/>
        <v>3.8804811796655514E-4</v>
      </c>
      <c r="G476" s="687">
        <f>IF(SUM($H$289:H476)=0,0,IF(H476&gt;0,0,(1+G475)*(1+F476)-1))</f>
        <v>0</v>
      </c>
      <c r="H476" s="559"/>
      <c r="I476" s="540"/>
      <c r="J476" s="540"/>
    </row>
    <row r="477" spans="1:10" ht="13.2" hidden="1" outlineLevel="1" x14ac:dyDescent="0.25">
      <c r="A477" s="554" t="s">
        <v>46</v>
      </c>
      <c r="B477" s="555">
        <v>45586</v>
      </c>
      <c r="C477" s="556">
        <v>45592</v>
      </c>
      <c r="D477" s="557">
        <f t="shared" si="20"/>
        <v>3762.8599999999997</v>
      </c>
      <c r="E477" s="558">
        <v>3.7628599999999999</v>
      </c>
      <c r="F477" s="687">
        <f t="shared" si="21"/>
        <v>-2.7099694995602608E-4</v>
      </c>
      <c r="G477" s="687">
        <f>IF(SUM($H$289:H477)=0,0,IF(H477&gt;0,0,(1+G476)*(1+F477)-1))</f>
        <v>0</v>
      </c>
      <c r="H477" s="559"/>
      <c r="I477" s="540"/>
      <c r="J477" s="540"/>
    </row>
    <row r="478" spans="1:10" ht="13.2" hidden="1" outlineLevel="1" x14ac:dyDescent="0.25">
      <c r="A478" s="554" t="s">
        <v>46</v>
      </c>
      <c r="B478" s="555">
        <v>45593</v>
      </c>
      <c r="C478" s="556">
        <v>45599</v>
      </c>
      <c r="D478" s="557">
        <f t="shared" si="20"/>
        <v>3764.8100000000004</v>
      </c>
      <c r="E478" s="558">
        <v>3.7648100000000002</v>
      </c>
      <c r="F478" s="687">
        <f t="shared" si="21"/>
        <v>5.1822284113689498E-4</v>
      </c>
      <c r="G478" s="687">
        <f>IF(SUM($H$289:H478)=0,0,IF(H478&gt;0,0,(1+G477)*(1+F478)-1))</f>
        <v>0</v>
      </c>
      <c r="H478" s="559"/>
      <c r="I478" s="540"/>
      <c r="J478" s="540"/>
    </row>
    <row r="479" spans="1:10" ht="13.2" hidden="1" outlineLevel="1" x14ac:dyDescent="0.25">
      <c r="A479" s="554" t="s">
        <v>46</v>
      </c>
      <c r="B479" s="555">
        <v>45600</v>
      </c>
      <c r="C479" s="556">
        <v>45606</v>
      </c>
      <c r="D479" s="557">
        <f t="shared" si="20"/>
        <v>3764.21</v>
      </c>
      <c r="E479" s="558">
        <v>3.7642099999999998</v>
      </c>
      <c r="F479" s="687">
        <f t="shared" si="21"/>
        <v>-1.5937059240711537E-4</v>
      </c>
      <c r="G479" s="687">
        <f>IF(SUM($H$289:H479)=0,0,IF(H479&gt;0,0,(1+G478)*(1+F479)-1))</f>
        <v>0</v>
      </c>
      <c r="H479" s="559"/>
      <c r="I479" s="540"/>
      <c r="J479" s="540"/>
    </row>
    <row r="480" spans="1:10" ht="13.2" hidden="1" outlineLevel="1" x14ac:dyDescent="0.25">
      <c r="A480" s="554" t="s">
        <v>46</v>
      </c>
      <c r="B480" s="555">
        <v>45607</v>
      </c>
      <c r="C480" s="556">
        <v>45613</v>
      </c>
      <c r="D480" s="557">
        <f t="shared" si="20"/>
        <v>3763.9300000000003</v>
      </c>
      <c r="E480" s="558">
        <v>3.7639300000000002</v>
      </c>
      <c r="F480" s="687">
        <f t="shared" si="21"/>
        <v>-7.4384797872473207E-5</v>
      </c>
      <c r="G480" s="687">
        <f>IF(SUM($H$289:H480)=0,0,IF(H480&gt;0,0,(1+G479)*(1+F480)-1))</f>
        <v>0</v>
      </c>
      <c r="H480" s="559"/>
      <c r="I480" s="540"/>
      <c r="J480" s="540"/>
    </row>
    <row r="481" spans="1:10" ht="13.2" hidden="1" outlineLevel="1" x14ac:dyDescent="0.25">
      <c r="A481" s="554" t="s">
        <v>46</v>
      </c>
      <c r="B481" s="555">
        <v>45614</v>
      </c>
      <c r="C481" s="556">
        <v>45620</v>
      </c>
      <c r="D481" s="557">
        <f t="shared" si="20"/>
        <v>3764.92</v>
      </c>
      <c r="E481" s="558">
        <v>3.76492</v>
      </c>
      <c r="F481" s="687">
        <f t="shared" si="21"/>
        <v>2.6302295738767079E-4</v>
      </c>
      <c r="G481" s="687">
        <f>IF(SUM($H$289:H481)=0,0,IF(H481&gt;0,0,(1+G480)*(1+F481)-1))</f>
        <v>0</v>
      </c>
      <c r="H481" s="559"/>
      <c r="I481" s="540"/>
      <c r="J481" s="540"/>
    </row>
    <row r="482" spans="1:10" ht="13.2" hidden="1" outlineLevel="1" x14ac:dyDescent="0.25">
      <c r="A482" s="554" t="s">
        <v>46</v>
      </c>
      <c r="B482" s="555">
        <v>45621</v>
      </c>
      <c r="C482" s="556">
        <v>45627</v>
      </c>
      <c r="D482" s="557">
        <f t="shared" si="20"/>
        <v>3764.89</v>
      </c>
      <c r="E482" s="558">
        <v>3.7648899999999998</v>
      </c>
      <c r="F482" s="687">
        <f t="shared" si="21"/>
        <v>-7.9682968031624668E-6</v>
      </c>
      <c r="G482" s="687">
        <f>IF(SUM($H$289:H482)=0,0,IF(H482&gt;0,0,(1+G481)*(1+F482)-1))</f>
        <v>0</v>
      </c>
      <c r="H482" s="559"/>
      <c r="I482" s="540"/>
      <c r="J482" s="540"/>
    </row>
    <row r="483" spans="1:10" ht="13.2" hidden="1" outlineLevel="1" x14ac:dyDescent="0.25">
      <c r="A483" s="554" t="s">
        <v>46</v>
      </c>
      <c r="B483" s="555">
        <v>45628</v>
      </c>
      <c r="C483" s="556">
        <v>45634</v>
      </c>
      <c r="D483" s="557">
        <f t="shared" si="20"/>
        <v>3879.9100000000003</v>
      </c>
      <c r="E483" s="558">
        <v>3.8799100000000002</v>
      </c>
      <c r="F483" s="687">
        <f t="shared" si="21"/>
        <v>3.0550693380152039E-2</v>
      </c>
      <c r="G483" s="687">
        <f>IF(SUM($H$289:H483)=0,0,IF(H483&gt;0,0,(1+G482)*(1+F483)-1))</f>
        <v>0</v>
      </c>
      <c r="H483" s="559"/>
      <c r="I483" s="540"/>
      <c r="J483" s="540"/>
    </row>
    <row r="484" spans="1:10" ht="13.2" hidden="1" outlineLevel="1" x14ac:dyDescent="0.25">
      <c r="A484" s="554" t="s">
        <v>46</v>
      </c>
      <c r="B484" s="555">
        <v>45635</v>
      </c>
      <c r="C484" s="556">
        <v>45641</v>
      </c>
      <c r="D484" s="557">
        <f t="shared" si="20"/>
        <v>3878.29</v>
      </c>
      <c r="E484" s="558">
        <v>3.8782899999999998</v>
      </c>
      <c r="F484" s="687">
        <f t="shared" si="21"/>
        <v>-4.1753545829681382E-4</v>
      </c>
      <c r="G484" s="687">
        <f>IF(SUM($H$289:H484)=0,0,IF(H484&gt;0,0,(1+G483)*(1+F484)-1))</f>
        <v>0</v>
      </c>
      <c r="H484" s="559"/>
      <c r="I484" s="540"/>
      <c r="J484" s="540"/>
    </row>
    <row r="485" spans="1:10" ht="13.2" hidden="1" outlineLevel="1" x14ac:dyDescent="0.25">
      <c r="A485" s="554" t="s">
        <v>46</v>
      </c>
      <c r="B485" s="555">
        <v>45642</v>
      </c>
      <c r="C485" s="556">
        <v>45648</v>
      </c>
      <c r="D485" s="557">
        <f t="shared" si="20"/>
        <v>3877.3900000000003</v>
      </c>
      <c r="E485" s="558">
        <v>3.8773900000000001</v>
      </c>
      <c r="F485" s="687">
        <f t="shared" si="21"/>
        <v>-2.3206103720962989E-4</v>
      </c>
      <c r="G485" s="687">
        <f>IF(SUM($H$289:H485)=0,0,IF(H485&gt;0,0,(1+G484)*(1+F485)-1))</f>
        <v>0</v>
      </c>
      <c r="H485" s="559"/>
      <c r="I485" s="540"/>
      <c r="J485" s="540"/>
    </row>
    <row r="486" spans="1:10" ht="13.8" hidden="1" outlineLevel="1" thickBot="1" x14ac:dyDescent="0.3">
      <c r="A486" s="549" t="s">
        <v>46</v>
      </c>
      <c r="B486" s="550">
        <v>45649</v>
      </c>
      <c r="C486" s="551">
        <v>45655</v>
      </c>
      <c r="D486" s="552">
        <f t="shared" si="20"/>
        <v>3878.39</v>
      </c>
      <c r="E486" s="553">
        <v>3.87839</v>
      </c>
      <c r="F486" s="688">
        <f t="shared" si="21"/>
        <v>2.5790544670512006E-4</v>
      </c>
      <c r="G486" s="688">
        <f>IF(SUM($H$289:H486)=0,0,IF(H486&gt;0,0,(1+G485)*(1+F486)-1))</f>
        <v>0</v>
      </c>
      <c r="H486" s="547"/>
      <c r="I486" s="540"/>
      <c r="J486" s="540"/>
    </row>
    <row r="487" spans="1:10" ht="13.2" hidden="1" outlineLevel="1" x14ac:dyDescent="0.25">
      <c r="A487" s="569" t="s">
        <v>46</v>
      </c>
      <c r="B487" s="570">
        <v>45656</v>
      </c>
      <c r="C487" s="571">
        <v>45662</v>
      </c>
      <c r="D487" s="572">
        <f t="shared" si="20"/>
        <v>3876.57</v>
      </c>
      <c r="E487" s="573">
        <v>3.8765700000000001</v>
      </c>
      <c r="F487" s="687">
        <f t="shared" si="21"/>
        <v>-4.6926688651727222E-4</v>
      </c>
      <c r="G487" s="687">
        <f>IF(SUM($H$289:H487)=0,0,IF(H487&gt;0,0,(1+G486)*(1+F487)-1))</f>
        <v>0</v>
      </c>
      <c r="H487" s="574"/>
      <c r="I487" s="540"/>
      <c r="J487" s="540"/>
    </row>
    <row r="488" spans="1:10" ht="13.2" hidden="1" outlineLevel="1" x14ac:dyDescent="0.25">
      <c r="A488" s="554" t="s">
        <v>46</v>
      </c>
      <c r="B488" s="555">
        <v>45663</v>
      </c>
      <c r="C488" s="556">
        <v>45669</v>
      </c>
      <c r="D488" s="557">
        <f t="shared" si="20"/>
        <v>3875.89</v>
      </c>
      <c r="E488" s="558">
        <v>3.8758900000000001</v>
      </c>
      <c r="F488" s="687">
        <f t="shared" si="21"/>
        <v>-1.7541280049127028E-4</v>
      </c>
      <c r="G488" s="687">
        <f>IF(SUM($H$289:H488)=0,0,IF(H488&gt;0,0,(1+G487)*(1+F488)-1))</f>
        <v>0</v>
      </c>
      <c r="H488" s="559"/>
      <c r="I488" s="540"/>
      <c r="J488" s="540"/>
    </row>
    <row r="489" spans="1:10" ht="13.2" hidden="1" outlineLevel="1" x14ac:dyDescent="0.25">
      <c r="A489" s="554" t="s">
        <v>46</v>
      </c>
      <c r="B489" s="555">
        <v>45670</v>
      </c>
      <c r="C489" s="556">
        <v>45676</v>
      </c>
      <c r="D489" s="557">
        <f t="shared" si="20"/>
        <v>3876.79</v>
      </c>
      <c r="E489" s="558">
        <v>3.8767900000000002</v>
      </c>
      <c r="F489" s="687">
        <f t="shared" si="21"/>
        <v>2.3220473233243055E-4</v>
      </c>
      <c r="G489" s="687">
        <f>IF(SUM($H$289:H489)=0,0,IF(H489&gt;0,0,(1+G488)*(1+F489)-1))</f>
        <v>0</v>
      </c>
      <c r="H489" s="559"/>
      <c r="I489" s="540"/>
      <c r="J489" s="540"/>
    </row>
    <row r="490" spans="1:10" ht="13.2" hidden="1" outlineLevel="1" x14ac:dyDescent="0.25">
      <c r="A490" s="554" t="s">
        <v>46</v>
      </c>
      <c r="B490" s="555">
        <v>45677</v>
      </c>
      <c r="C490" s="556">
        <v>45683</v>
      </c>
      <c r="D490" s="557">
        <f t="shared" si="20"/>
        <v>3876.5</v>
      </c>
      <c r="E490" s="558">
        <v>3.8765000000000001</v>
      </c>
      <c r="F490" s="687">
        <f t="shared" si="21"/>
        <v>-7.4804154983842963E-5</v>
      </c>
      <c r="G490" s="687">
        <f>IF(SUM($H$289:H490)=0,0,IF(H490&gt;0,0,(1+G489)*(1+F490)-1))</f>
        <v>0</v>
      </c>
      <c r="H490" s="559"/>
      <c r="I490" s="540"/>
      <c r="J490" s="540"/>
    </row>
    <row r="491" spans="1:10" ht="13.2" hidden="1" outlineLevel="1" x14ac:dyDescent="0.25">
      <c r="A491" s="554" t="s">
        <v>46</v>
      </c>
      <c r="B491" s="555">
        <v>45684</v>
      </c>
      <c r="C491" s="556">
        <v>45690</v>
      </c>
      <c r="D491" s="557">
        <f t="shared" si="20"/>
        <v>3877.3300000000004</v>
      </c>
      <c r="E491" s="558">
        <v>3.8773300000000002</v>
      </c>
      <c r="F491" s="687">
        <f t="shared" si="21"/>
        <v>2.1411066683874047E-4</v>
      </c>
      <c r="G491" s="687">
        <f>IF(SUM($H$289:H491)=0,0,IF(H491&gt;0,0,(1+G490)*(1+F491)-1))</f>
        <v>0</v>
      </c>
      <c r="H491" s="559"/>
      <c r="I491" s="540"/>
      <c r="J491" s="540"/>
    </row>
    <row r="492" spans="1:10" ht="13.2" hidden="1" outlineLevel="1" x14ac:dyDescent="0.25">
      <c r="A492" s="554" t="s">
        <v>46</v>
      </c>
      <c r="B492" s="555">
        <v>45691</v>
      </c>
      <c r="C492" s="556">
        <v>45697</v>
      </c>
      <c r="D492" s="557">
        <f t="shared" si="20"/>
        <v>4055.32</v>
      </c>
      <c r="E492" s="558">
        <v>4.05532</v>
      </c>
      <c r="F492" s="687">
        <f t="shared" si="21"/>
        <v>4.5905300812672634E-2</v>
      </c>
      <c r="G492" s="687">
        <f>IF(SUM($H$289:H492)=0,0,IF(H492&gt;0,0,(1+G491)*(1+F492)-1))</f>
        <v>0</v>
      </c>
      <c r="H492" s="559"/>
      <c r="I492" s="540"/>
      <c r="J492" s="540"/>
    </row>
    <row r="493" spans="1:10" ht="13.2" hidden="1" outlineLevel="1" x14ac:dyDescent="0.25">
      <c r="A493" s="554" t="s">
        <v>46</v>
      </c>
      <c r="B493" s="555">
        <v>45698</v>
      </c>
      <c r="C493" s="556">
        <v>45704</v>
      </c>
      <c r="D493" s="557">
        <f t="shared" si="20"/>
        <v>4054.2400000000002</v>
      </c>
      <c r="E493" s="558">
        <v>4.0542400000000001</v>
      </c>
      <c r="F493" s="687">
        <f t="shared" si="21"/>
        <v>-2.6631683812861073E-4</v>
      </c>
      <c r="G493" s="687">
        <f>IF(SUM($H$289:H493)=0,0,IF(H493&gt;0,0,(1+G492)*(1+F493)-1))</f>
        <v>0</v>
      </c>
      <c r="H493" s="559"/>
      <c r="I493" s="540"/>
      <c r="J493" s="540"/>
    </row>
    <row r="494" spans="1:10" ht="13.2" hidden="1" outlineLevel="1" x14ac:dyDescent="0.25">
      <c r="A494" s="554" t="s">
        <v>46</v>
      </c>
      <c r="B494" s="555">
        <v>45705</v>
      </c>
      <c r="C494" s="556">
        <v>45711</v>
      </c>
      <c r="D494" s="557">
        <f t="shared" si="20"/>
        <v>4054.1200000000003</v>
      </c>
      <c r="E494" s="558">
        <v>4.0541200000000002</v>
      </c>
      <c r="F494" s="687">
        <f t="shared" si="21"/>
        <v>-2.9598642408923403E-5</v>
      </c>
      <c r="G494" s="687">
        <f>IF(SUM($H$289:H494)=0,0,IF(H494&gt;0,0,(1+G493)*(1+F494)-1))</f>
        <v>0</v>
      </c>
      <c r="H494" s="559"/>
      <c r="I494" s="540"/>
      <c r="J494" s="540"/>
    </row>
    <row r="495" spans="1:10" ht="13.2" hidden="1" outlineLevel="1" x14ac:dyDescent="0.25">
      <c r="A495" s="554" t="s">
        <v>46</v>
      </c>
      <c r="B495" s="555">
        <v>45712</v>
      </c>
      <c r="C495" s="556">
        <v>45718</v>
      </c>
      <c r="D495" s="557">
        <f t="shared" si="20"/>
        <v>4054.41</v>
      </c>
      <c r="E495" s="558">
        <v>4.0544099999999998</v>
      </c>
      <c r="F495" s="687">
        <f t="shared" si="21"/>
        <v>7.1532169743315777E-5</v>
      </c>
      <c r="G495" s="687">
        <f>IF(SUM($H$289:H495)=0,0,IF(H495&gt;0,0,(1+G494)*(1+F495)-1))</f>
        <v>0</v>
      </c>
      <c r="H495" s="559"/>
      <c r="I495" s="540"/>
      <c r="J495" s="540"/>
    </row>
    <row r="496" spans="1:10" ht="13.2" hidden="1" outlineLevel="1" x14ac:dyDescent="0.25">
      <c r="A496" s="554" t="s">
        <v>46</v>
      </c>
      <c r="B496" s="555">
        <v>45719</v>
      </c>
      <c r="C496" s="556">
        <v>45725</v>
      </c>
      <c r="D496" s="557">
        <f t="shared" si="20"/>
        <v>4055.7</v>
      </c>
      <c r="E496" s="558">
        <v>4.0556999999999999</v>
      </c>
      <c r="F496" s="687">
        <f t="shared" si="21"/>
        <v>3.1817206449269442E-4</v>
      </c>
      <c r="G496" s="687">
        <f>IF(SUM($H$289:H496)=0,0,IF(H496&gt;0,0,(1+G495)*(1+F496)-1))</f>
        <v>0</v>
      </c>
      <c r="H496" s="559"/>
      <c r="I496" s="540"/>
      <c r="J496" s="540"/>
    </row>
    <row r="497" spans="1:10" ht="13.2" hidden="1" outlineLevel="1" x14ac:dyDescent="0.25">
      <c r="A497" s="554" t="s">
        <v>46</v>
      </c>
      <c r="B497" s="555">
        <v>45726</v>
      </c>
      <c r="C497" s="556">
        <v>45732</v>
      </c>
      <c r="D497" s="557">
        <f t="shared" si="20"/>
        <v>4055.32</v>
      </c>
      <c r="E497" s="558">
        <v>4.05532</v>
      </c>
      <c r="F497" s="687">
        <f t="shared" si="21"/>
        <v>-9.3695293044260275E-5</v>
      </c>
      <c r="G497" s="687">
        <f>IF(SUM($H$289:H497)=0,0,IF(H497&gt;0,0,(1+G496)*(1+F497)-1))</f>
        <v>0</v>
      </c>
      <c r="H497" s="559"/>
      <c r="I497" s="540"/>
      <c r="J497" s="540"/>
    </row>
    <row r="498" spans="1:10" ht="13.2" hidden="1" outlineLevel="1" x14ac:dyDescent="0.25">
      <c r="A498" s="554" t="s">
        <v>46</v>
      </c>
      <c r="B498" s="555">
        <v>45733</v>
      </c>
      <c r="C498" s="556">
        <v>45739</v>
      </c>
      <c r="D498" s="557">
        <f t="shared" si="20"/>
        <v>4057.7699999999995</v>
      </c>
      <c r="E498" s="558">
        <v>4.0577699999999997</v>
      </c>
      <c r="F498" s="687">
        <f t="shared" ref="F498:F523" si="22">(D498/D497-1)</f>
        <v>6.0414467908809222E-4</v>
      </c>
      <c r="G498" s="687">
        <f>IF(SUM($H$289:H498)=0,0,IF(H498&gt;0,0,(1+G497)*(1+F498)-1))</f>
        <v>0</v>
      </c>
      <c r="H498" s="559"/>
      <c r="I498" s="540"/>
      <c r="J498" s="540"/>
    </row>
    <row r="499" spans="1:10" ht="13.2" hidden="1" outlineLevel="1" x14ac:dyDescent="0.25">
      <c r="A499" s="554" t="s">
        <v>46</v>
      </c>
      <c r="B499" s="555">
        <v>45740</v>
      </c>
      <c r="C499" s="556">
        <v>45746</v>
      </c>
      <c r="D499" s="557">
        <f t="shared" si="20"/>
        <v>4058.4800000000005</v>
      </c>
      <c r="E499" s="558">
        <v>4.0584800000000003</v>
      </c>
      <c r="F499" s="687">
        <f t="shared" si="22"/>
        <v>1.7497295312463024E-4</v>
      </c>
      <c r="G499" s="687">
        <f>IF(SUM($H$289:H499)=0,0,IF(H499&gt;0,0,(1+G498)*(1+F499)-1))</f>
        <v>0</v>
      </c>
      <c r="H499" s="559"/>
      <c r="I499" s="540"/>
      <c r="J499" s="540"/>
    </row>
    <row r="500" spans="1:10" ht="16.5" customHeight="1" collapsed="1" x14ac:dyDescent="0.25">
      <c r="A500" s="554" t="s">
        <v>46</v>
      </c>
      <c r="B500" s="705">
        <v>45747</v>
      </c>
      <c r="C500" s="706">
        <v>45753</v>
      </c>
      <c r="D500" s="701">
        <f t="shared" si="20"/>
        <v>4037.8100000000004</v>
      </c>
      <c r="E500" s="558">
        <v>4.0378100000000003</v>
      </c>
      <c r="F500" s="687">
        <f t="shared" si="22"/>
        <v>-5.0930397587274356E-3</v>
      </c>
      <c r="G500" s="687">
        <f>IF(SUM($H$289:H500)=0,0,IF(H500&gt;0,0,(1+G499)*(1+F500)-1))</f>
        <v>0</v>
      </c>
      <c r="H500" s="559"/>
      <c r="I500" s="540"/>
      <c r="J500" s="540"/>
    </row>
    <row r="501" spans="1:10" ht="13.2" x14ac:dyDescent="0.25">
      <c r="A501" s="554" t="s">
        <v>46</v>
      </c>
      <c r="B501" s="555">
        <v>45754</v>
      </c>
      <c r="C501" s="556">
        <v>45760</v>
      </c>
      <c r="D501" s="557">
        <f t="shared" si="20"/>
        <v>4030.43</v>
      </c>
      <c r="E501" s="558">
        <v>4.03043</v>
      </c>
      <c r="F501" s="687">
        <f t="shared" si="22"/>
        <v>-1.8277234441443913E-3</v>
      </c>
      <c r="G501" s="687">
        <f>IF(SUM($H$289:H501)=0,0,IF(H501&gt;0,0,(1+G500)*(1+F501)-1))</f>
        <v>0</v>
      </c>
      <c r="H501" s="559">
        <v>1</v>
      </c>
      <c r="I501" s="540"/>
      <c r="J501" s="540"/>
    </row>
    <row r="502" spans="1:10" ht="13.2" x14ac:dyDescent="0.25">
      <c r="A502" s="554" t="s">
        <v>46</v>
      </c>
      <c r="B502" s="555">
        <v>45761</v>
      </c>
      <c r="C502" s="556">
        <v>45767</v>
      </c>
      <c r="D502" s="557">
        <f t="shared" si="20"/>
        <v>4027.4799999999996</v>
      </c>
      <c r="E502" s="558">
        <v>4.0274799999999997</v>
      </c>
      <c r="F502" s="687">
        <f t="shared" si="22"/>
        <v>-7.3193182861386319E-4</v>
      </c>
      <c r="G502" s="687">
        <f>IF(SUM($H$289:H502)=0,0,IF(H502&gt;0,0,(1+G501)*(1+F502)-1))</f>
        <v>-7.3193182861386319E-4</v>
      </c>
      <c r="H502" s="559"/>
      <c r="I502" s="540"/>
      <c r="J502" s="540"/>
    </row>
    <row r="503" spans="1:10" ht="13.2" x14ac:dyDescent="0.25">
      <c r="A503" s="554" t="s">
        <v>46</v>
      </c>
      <c r="B503" s="555">
        <v>45768</v>
      </c>
      <c r="C503" s="556">
        <v>45774</v>
      </c>
      <c r="D503" s="557">
        <f t="shared" si="20"/>
        <v>4032.61</v>
      </c>
      <c r="E503" s="558">
        <v>4.03261</v>
      </c>
      <c r="F503" s="687">
        <f t="shared" si="22"/>
        <v>1.2737493420205137E-3</v>
      </c>
      <c r="G503" s="687">
        <f>IF(SUM($H$289:H503)=0,0,IF(H503&gt;0,0,(1+G502)*(1+F503)-1))</f>
        <v>5.408852157215982E-4</v>
      </c>
      <c r="H503" s="559"/>
      <c r="I503" s="540"/>
      <c r="J503" s="540"/>
    </row>
    <row r="504" spans="1:10" ht="13.2" x14ac:dyDescent="0.25">
      <c r="A504" s="554" t="s">
        <v>46</v>
      </c>
      <c r="B504" s="555">
        <v>45775</v>
      </c>
      <c r="C504" s="556">
        <v>45781</v>
      </c>
      <c r="D504" s="557">
        <f t="shared" si="20"/>
        <v>4019.08</v>
      </c>
      <c r="E504" s="558">
        <v>4.0190799999999998</v>
      </c>
      <c r="F504" s="687">
        <f t="shared" si="22"/>
        <v>-3.3551471627556451E-3</v>
      </c>
      <c r="G504" s="687">
        <f>IF(SUM($H$289:H504)=0,0,IF(H504&gt;0,0,(1+G503)*(1+F504)-1))</f>
        <v>-2.8160766965309447E-3</v>
      </c>
      <c r="H504" s="559"/>
      <c r="I504" s="540"/>
      <c r="J504" s="540"/>
    </row>
    <row r="505" spans="1:10" ht="13.2" x14ac:dyDescent="0.25">
      <c r="A505" s="554" t="s">
        <v>46</v>
      </c>
      <c r="B505" s="555">
        <v>45782</v>
      </c>
      <c r="C505" s="556">
        <v>45788</v>
      </c>
      <c r="D505" s="557">
        <f t="shared" si="20"/>
        <v>3966.26</v>
      </c>
      <c r="E505" s="558">
        <v>3.9662600000000001</v>
      </c>
      <c r="F505" s="687">
        <f t="shared" si="22"/>
        <v>-1.3142311175691868E-2</v>
      </c>
      <c r="G505" s="687">
        <f>IF(SUM($H$289:H505)=0,0,IF(H505&gt;0,0,(1+G504)*(1+F505)-1))</f>
        <v>-1.5921378115982376E-2</v>
      </c>
      <c r="H505" s="559"/>
      <c r="I505" s="540"/>
      <c r="J505" s="540"/>
    </row>
    <row r="506" spans="1:10" ht="13.2" x14ac:dyDescent="0.25">
      <c r="A506" s="554" t="s">
        <v>46</v>
      </c>
      <c r="B506" s="555">
        <v>45789</v>
      </c>
      <c r="C506" s="556">
        <v>45795</v>
      </c>
      <c r="D506" s="557">
        <f t="shared" si="20"/>
        <v>3969.16</v>
      </c>
      <c r="E506" s="558">
        <v>3.96916</v>
      </c>
      <c r="F506" s="687">
        <f t="shared" si="22"/>
        <v>7.311673969936372E-4</v>
      </c>
      <c r="G506" s="687">
        <f>IF(SUM($H$289:H506)=0,0,IF(H506&gt;0,0,(1+G505)*(1+F506)-1))</f>
        <v>-1.5201851911582298E-2</v>
      </c>
      <c r="H506" s="559"/>
      <c r="I506" s="540"/>
      <c r="J506" s="540"/>
    </row>
    <row r="507" spans="1:10" ht="13.2" x14ac:dyDescent="0.25">
      <c r="A507" s="554" t="s">
        <v>46</v>
      </c>
      <c r="B507" s="555">
        <v>45796</v>
      </c>
      <c r="C507" s="556">
        <v>45802</v>
      </c>
      <c r="D507" s="557">
        <f t="shared" si="20"/>
        <v>3964.3700000000003</v>
      </c>
      <c r="E507" s="558">
        <v>3.9643700000000002</v>
      </c>
      <c r="F507" s="687">
        <f t="shared" si="22"/>
        <v>-1.2068044624050644E-3</v>
      </c>
      <c r="G507" s="687">
        <f>IF(SUM($H$289:H507)=0,0,IF(H507&gt;0,0,(1+G506)*(1+F507)-1))</f>
        <v>-1.6390310711263623E-2</v>
      </c>
      <c r="H507" s="559"/>
      <c r="I507" s="540"/>
      <c r="J507" s="540"/>
    </row>
    <row r="508" spans="1:10" ht="13.2" x14ac:dyDescent="0.25">
      <c r="A508" s="554" t="s">
        <v>46</v>
      </c>
      <c r="B508" s="555">
        <v>45803</v>
      </c>
      <c r="C508" s="556">
        <v>45809</v>
      </c>
      <c r="D508" s="557">
        <f t="shared" si="20"/>
        <v>3966.07</v>
      </c>
      <c r="E508" s="558">
        <v>3.9660700000000002</v>
      </c>
      <c r="F508" s="687">
        <f t="shared" si="22"/>
        <v>4.2881971158093002E-4</v>
      </c>
      <c r="G508" s="687">
        <f>IF(SUM($H$289:H508)=0,0,IF(H508&gt;0,0,(1+G507)*(1+F508)-1))</f>
        <v>-1.5968519487994604E-2</v>
      </c>
      <c r="H508" s="559"/>
      <c r="I508" s="540"/>
      <c r="J508" s="540"/>
    </row>
    <row r="509" spans="1:10" ht="13.2" outlineLevel="1" x14ac:dyDescent="0.25">
      <c r="A509" s="554" t="s">
        <v>46</v>
      </c>
      <c r="B509" s="555">
        <v>45810</v>
      </c>
      <c r="C509" s="556">
        <v>45816</v>
      </c>
      <c r="D509" s="557">
        <f t="shared" ref="D509:D534" si="23">E509*1000</f>
        <v>3801.06</v>
      </c>
      <c r="E509" s="558">
        <v>3.8010600000000001</v>
      </c>
      <c r="F509" s="687">
        <f t="shared" si="22"/>
        <v>-4.1605417957827351E-2</v>
      </c>
      <c r="G509" s="687">
        <f>IF(SUM($H$289:H509)=0,0,IF(H509&gt;0,0,(1+G508)*(1+F509)-1))</f>
        <v>-5.6909560518356272E-2</v>
      </c>
      <c r="H509" s="559"/>
      <c r="I509" s="540"/>
      <c r="J509" s="540"/>
    </row>
    <row r="510" spans="1:10" ht="13.2" outlineLevel="1" x14ac:dyDescent="0.25">
      <c r="A510" s="554" t="s">
        <v>46</v>
      </c>
      <c r="B510" s="555">
        <v>45817</v>
      </c>
      <c r="C510" s="556">
        <v>45823</v>
      </c>
      <c r="D510" s="557">
        <f t="shared" si="23"/>
        <v>3804.0600000000004</v>
      </c>
      <c r="E510" s="558">
        <v>3.8040600000000002</v>
      </c>
      <c r="F510" s="687">
        <f t="shared" si="22"/>
        <v>7.8925352401704174E-4</v>
      </c>
      <c r="G510" s="687">
        <f>IF(SUM($H$289:H510)=0,0,IF(H510&gt;0,0,(1+G509)*(1+F510)-1))</f>
        <v>-5.6165223065528624E-2</v>
      </c>
      <c r="H510" s="559"/>
      <c r="I510" s="540"/>
      <c r="J510" s="540"/>
    </row>
    <row r="511" spans="1:10" ht="13.2" outlineLevel="1" x14ac:dyDescent="0.25">
      <c r="A511" s="554" t="s">
        <v>46</v>
      </c>
      <c r="B511" s="555">
        <v>45824</v>
      </c>
      <c r="C511" s="556">
        <v>45830</v>
      </c>
      <c r="D511" s="557">
        <f t="shared" si="23"/>
        <v>3796.53</v>
      </c>
      <c r="E511" s="558">
        <v>3.7965300000000002</v>
      </c>
      <c r="F511" s="687">
        <f t="shared" si="22"/>
        <v>-1.9794640463084434E-3</v>
      </c>
      <c r="G511" s="687">
        <f>IF(SUM($H$289:H511)=0,0,IF(H511&gt;0,0,(1+G510)*(1+F511)-1))</f>
        <v>-5.8033510072125982E-2</v>
      </c>
      <c r="H511" s="559"/>
      <c r="I511" s="540"/>
      <c r="J511" s="540"/>
    </row>
    <row r="512" spans="1:10" ht="13.2" outlineLevel="1" x14ac:dyDescent="0.25">
      <c r="A512" s="554" t="s">
        <v>46</v>
      </c>
      <c r="B512" s="555">
        <v>45831</v>
      </c>
      <c r="C512" s="556">
        <v>45837</v>
      </c>
      <c r="D512" s="557">
        <f t="shared" si="23"/>
        <v>3743.4500000000003</v>
      </c>
      <c r="E512" s="558">
        <v>3.7434500000000002</v>
      </c>
      <c r="F512" s="687">
        <f t="shared" si="22"/>
        <v>-1.3981188084909113E-2</v>
      </c>
      <c r="G512" s="687">
        <f>IF(SUM($H$289:H512)=0,0,IF(H512&gt;0,0,(1+G511)*(1+F512)-1))</f>
        <v>-7.1203320737489251E-2</v>
      </c>
      <c r="H512" s="559"/>
      <c r="I512" s="540"/>
      <c r="J512" s="540"/>
    </row>
    <row r="513" spans="1:10" ht="13.2" outlineLevel="1" x14ac:dyDescent="0.25">
      <c r="A513" s="554" t="s">
        <v>46</v>
      </c>
      <c r="B513" s="555">
        <v>45838</v>
      </c>
      <c r="C513" s="556">
        <v>45844</v>
      </c>
      <c r="D513" s="557">
        <f t="shared" si="23"/>
        <v>3794.1600000000003</v>
      </c>
      <c r="E513" s="558">
        <v>3.7941600000000002</v>
      </c>
      <c r="F513" s="687">
        <f t="shared" si="22"/>
        <v>1.3546327585516105E-2</v>
      </c>
      <c r="G513" s="687">
        <f>IF(SUM($H$289:H513)=0,0,IF(H513&gt;0,0,(1+G512)*(1+F513)-1))</f>
        <v>-5.8621536659859697E-2</v>
      </c>
      <c r="H513" s="559"/>
      <c r="I513" s="540"/>
      <c r="J513" s="540"/>
    </row>
    <row r="514" spans="1:10" ht="13.2" outlineLevel="1" x14ac:dyDescent="0.25">
      <c r="A514" s="554" t="s">
        <v>46</v>
      </c>
      <c r="B514" s="555">
        <v>45845</v>
      </c>
      <c r="C514" s="556">
        <v>45851</v>
      </c>
      <c r="D514" s="557">
        <f t="shared" si="23"/>
        <v>3822.45</v>
      </c>
      <c r="E514" s="558">
        <v>3.8224499999999999</v>
      </c>
      <c r="F514" s="687">
        <f t="shared" si="22"/>
        <v>7.4561958378138726E-3</v>
      </c>
      <c r="G514" s="687">
        <f>IF(SUM($H$289:H514)=0,0,IF(H514&gt;0,0,(1+G513)*(1+F514)-1))</f>
        <v>-5.1602434479695369E-2</v>
      </c>
      <c r="H514" s="559"/>
      <c r="I514" s="540"/>
      <c r="J514" s="540"/>
    </row>
    <row r="515" spans="1:10" ht="13.2" outlineLevel="1" x14ac:dyDescent="0.25">
      <c r="A515" s="554" t="s">
        <v>46</v>
      </c>
      <c r="B515" s="555">
        <v>45852</v>
      </c>
      <c r="C515" s="556">
        <v>45858</v>
      </c>
      <c r="D515" s="557">
        <f t="shared" si="23"/>
        <v>3821.11</v>
      </c>
      <c r="E515" s="558">
        <v>3.82111</v>
      </c>
      <c r="F515" s="687">
        <f t="shared" si="22"/>
        <v>-3.5056050438841968E-4</v>
      </c>
      <c r="G515" s="687">
        <f>IF(SUM($H$289:H515)=0,0,IF(H515&gt;0,0,(1+G514)*(1+F515)-1))</f>
        <v>-5.1934905208624871E-2</v>
      </c>
      <c r="H515" s="559"/>
      <c r="I515" s="540"/>
      <c r="J515" s="540"/>
    </row>
    <row r="516" spans="1:10" ht="13.2" outlineLevel="1" x14ac:dyDescent="0.25">
      <c r="A516" s="554" t="s">
        <v>46</v>
      </c>
      <c r="B516" s="555">
        <v>45859</v>
      </c>
      <c r="C516" s="556">
        <v>45865</v>
      </c>
      <c r="D516" s="557">
        <f t="shared" si="23"/>
        <v>3815.68</v>
      </c>
      <c r="E516" s="558">
        <v>3.81568</v>
      </c>
      <c r="F516" s="687">
        <f t="shared" si="22"/>
        <v>-1.4210530447960057E-3</v>
      </c>
      <c r="G516" s="687">
        <f>IF(SUM($H$289:H516)=0,0,IF(H516&gt;0,0,(1+G515)*(1+F516)-1))</f>
        <v>-5.328215599824293E-2</v>
      </c>
      <c r="H516" s="559"/>
      <c r="I516" s="540"/>
      <c r="J516" s="540"/>
    </row>
    <row r="517" spans="1:10" ht="13.2" outlineLevel="1" x14ac:dyDescent="0.25">
      <c r="A517" s="554" t="s">
        <v>46</v>
      </c>
      <c r="B517" s="555">
        <v>45866</v>
      </c>
      <c r="C517" s="556">
        <v>45872</v>
      </c>
      <c r="D517" s="557">
        <f t="shared" si="23"/>
        <v>3813.13</v>
      </c>
      <c r="E517" s="558">
        <v>3.8131300000000001</v>
      </c>
      <c r="F517" s="687">
        <f t="shared" si="22"/>
        <v>-6.6829503522303213E-4</v>
      </c>
      <c r="G517" s="687">
        <f>IF(SUM($H$289:H517)=0,0,IF(H517&gt;0,0,(1+G516)*(1+F517)-1))</f>
        <v>-5.3914842833146404E-2</v>
      </c>
      <c r="H517" s="559"/>
      <c r="I517" s="540"/>
      <c r="J517" s="540"/>
    </row>
    <row r="518" spans="1:10" ht="13.2" outlineLevel="1" x14ac:dyDescent="0.25">
      <c r="A518" s="554" t="s">
        <v>46</v>
      </c>
      <c r="B518" s="555">
        <v>45873</v>
      </c>
      <c r="C518" s="556">
        <v>45879</v>
      </c>
      <c r="D518" s="557">
        <f t="shared" si="23"/>
        <v>3775.15</v>
      </c>
      <c r="E518" s="558">
        <v>3.77515</v>
      </c>
      <c r="F518" s="687">
        <f t="shared" si="22"/>
        <v>-9.9603213108391264E-3</v>
      </c>
      <c r="G518" s="687">
        <f>IF(SUM($H$289:H518)=0,0,IF(H518&gt;0,0,(1+G517)*(1+F518)-1))</f>
        <v>-6.3338154985943973E-2</v>
      </c>
      <c r="H518" s="559"/>
      <c r="I518" s="540"/>
      <c r="J518" s="540"/>
    </row>
    <row r="519" spans="1:10" ht="13.2" outlineLevel="1" x14ac:dyDescent="0.25">
      <c r="A519" s="554" t="s">
        <v>46</v>
      </c>
      <c r="B519" s="555">
        <v>45880</v>
      </c>
      <c r="C519" s="556">
        <v>45886</v>
      </c>
      <c r="D519" s="557">
        <f t="shared" si="23"/>
        <v>3779.0099999999998</v>
      </c>
      <c r="E519" s="558">
        <v>3.77901</v>
      </c>
      <c r="F519" s="687">
        <f t="shared" si="22"/>
        <v>1.0224759281087792E-3</v>
      </c>
      <c r="G519" s="687">
        <f>IF(SUM($H$289:H519)=0,0,IF(H519&gt;0,0,(1+G518)*(1+F519)-1))</f>
        <v>-6.2380440796639181E-2</v>
      </c>
      <c r="H519" s="559"/>
      <c r="I519" s="540"/>
      <c r="J519" s="540"/>
    </row>
    <row r="520" spans="1:10" ht="13.2" outlineLevel="1" x14ac:dyDescent="0.25">
      <c r="A520" s="554" t="s">
        <v>46</v>
      </c>
      <c r="B520" s="555">
        <v>45887</v>
      </c>
      <c r="C520" s="556">
        <v>45893</v>
      </c>
      <c r="D520" s="557">
        <f t="shared" si="23"/>
        <v>3768.95</v>
      </c>
      <c r="E520" s="558">
        <v>3.7689499999999998</v>
      </c>
      <c r="F520" s="687">
        <f t="shared" si="22"/>
        <v>-2.6620728709371155E-3</v>
      </c>
      <c r="G520" s="687">
        <f>IF(SUM($H$289:H520)=0,0,IF(H520&gt;0,0,(1+G519)*(1+F520)-1))</f>
        <v>-6.4876452388454409E-2</v>
      </c>
      <c r="H520" s="559"/>
      <c r="I520" s="540"/>
      <c r="J520" s="540"/>
    </row>
    <row r="521" spans="1:10" ht="13.2" outlineLevel="1" x14ac:dyDescent="0.25">
      <c r="A521" s="554" t="s">
        <v>46</v>
      </c>
      <c r="B521" s="555">
        <v>45894</v>
      </c>
      <c r="C521" s="556">
        <v>45900</v>
      </c>
      <c r="D521" s="557">
        <f t="shared" si="23"/>
        <v>3776.22</v>
      </c>
      <c r="E521" s="558">
        <v>3.7762199999999999</v>
      </c>
      <c r="F521" s="687">
        <f t="shared" si="22"/>
        <v>1.9289191950011553E-3</v>
      </c>
      <c r="G521" s="687">
        <f>IF(SUM($H$289:H521)=0,0,IF(H521&gt;0,0,(1+G520)*(1+F521)-1))</f>
        <v>-6.3072674627768888E-2</v>
      </c>
      <c r="H521" s="559"/>
      <c r="I521" s="540"/>
      <c r="J521" s="540"/>
    </row>
    <row r="522" spans="1:10" ht="13.2" outlineLevel="1" x14ac:dyDescent="0.25">
      <c r="A522" s="554" t="s">
        <v>46</v>
      </c>
      <c r="B522" s="555">
        <v>45901</v>
      </c>
      <c r="C522" s="556">
        <v>45907</v>
      </c>
      <c r="D522" s="557">
        <f t="shared" si="23"/>
        <v>3749.19</v>
      </c>
      <c r="E522" s="558">
        <v>3.74919</v>
      </c>
      <c r="F522" s="687">
        <f t="shared" si="22"/>
        <v>-7.1579516023959622E-3</v>
      </c>
      <c r="G522" s="687">
        <f>IF(SUM($H$289:H522)=0,0,IF(H522&gt;0,0,(1+G521)*(1+F522)-1))</f>
        <v>-6.9779155077745569E-2</v>
      </c>
      <c r="H522" s="559"/>
      <c r="I522" s="540"/>
      <c r="J522" s="540"/>
    </row>
    <row r="523" spans="1:10" ht="13.2" outlineLevel="1" x14ac:dyDescent="0.25">
      <c r="A523" s="554" t="s">
        <v>46</v>
      </c>
      <c r="B523" s="555">
        <v>45908</v>
      </c>
      <c r="C523" s="556">
        <v>45914</v>
      </c>
      <c r="D523" s="557">
        <f t="shared" si="23"/>
        <v>3770.45</v>
      </c>
      <c r="E523" s="558">
        <v>3.7704499999999999</v>
      </c>
      <c r="F523" s="687">
        <f t="shared" si="22"/>
        <v>5.670558173898943E-3</v>
      </c>
      <c r="G523" s="687">
        <f>IF(SUM($H$289:H523)=0,0,IF(H523&gt;0,0,(1+G522)*(1+F523)-1))</f>
        <v>-6.4504283662040529E-2</v>
      </c>
      <c r="H523" s="559"/>
      <c r="I523" s="540"/>
      <c r="J523" s="670"/>
    </row>
    <row r="524" spans="1:10" ht="13.2" outlineLevel="1" x14ac:dyDescent="0.25">
      <c r="A524" s="554" t="s">
        <v>46</v>
      </c>
      <c r="B524" s="555">
        <v>45915</v>
      </c>
      <c r="C524" s="556">
        <v>45921</v>
      </c>
      <c r="D524" s="557">
        <f t="shared" ref="D524:D528" si="24">E524*1000</f>
        <v>3755.9900000000002</v>
      </c>
      <c r="E524" s="558">
        <v>3.7559900000000002</v>
      </c>
      <c r="F524" s="687">
        <f t="shared" ref="F524:F539" si="25">(D524/D523-1)</f>
        <v>-3.8350859976924445E-3</v>
      </c>
      <c r="G524" s="687">
        <f>IF(SUM($H$289:H524)=0,0,IF(H524&gt;0,0,(1+G523)*(1+F524)-1))</f>
        <v>-6.8091990184669493E-2</v>
      </c>
      <c r="H524" s="559"/>
      <c r="I524" s="540"/>
      <c r="J524" s="540"/>
    </row>
    <row r="525" spans="1:10" ht="13.2" outlineLevel="1" x14ac:dyDescent="0.25">
      <c r="A525" s="554" t="s">
        <v>46</v>
      </c>
      <c r="B525" s="555">
        <v>45922</v>
      </c>
      <c r="C525" s="556">
        <v>45928</v>
      </c>
      <c r="D525" s="557">
        <f t="shared" si="24"/>
        <v>3767.77</v>
      </c>
      <c r="E525" s="558">
        <v>3.7677700000000001</v>
      </c>
      <c r="F525" s="687">
        <f t="shared" si="25"/>
        <v>3.1363235791361799E-3</v>
      </c>
      <c r="G525" s="687">
        <f>IF(SUM($H$289:H525)=0,0,IF(H525&gt;0,0,(1+G524)*(1+F525)-1))</f>
        <v>-6.5169225119899754E-2</v>
      </c>
      <c r="H525" s="559"/>
      <c r="I525" s="540"/>
      <c r="J525" s="540"/>
    </row>
    <row r="526" spans="1:10" ht="13.2" outlineLevel="1" x14ac:dyDescent="0.25">
      <c r="A526" s="554" t="s">
        <v>46</v>
      </c>
      <c r="B526" s="555">
        <v>45929</v>
      </c>
      <c r="C526" s="556">
        <v>45935</v>
      </c>
      <c r="D526" s="557">
        <f t="shared" si="24"/>
        <v>3683.7</v>
      </c>
      <c r="E526" s="558">
        <v>3.6837</v>
      </c>
      <c r="F526" s="687">
        <f t="shared" si="25"/>
        <v>-2.2312933114282507E-2</v>
      </c>
      <c r="G526" s="687">
        <f>IF(SUM($H$289:H526)=0,0,IF(H526&gt;0,0,(1+G525)*(1+F526)-1))</f>
        <v>-8.6028041672972289E-2</v>
      </c>
      <c r="H526" s="559"/>
      <c r="I526" s="540"/>
      <c r="J526" s="540"/>
    </row>
    <row r="527" spans="1:10" ht="13.2" outlineLevel="1" x14ac:dyDescent="0.25">
      <c r="A527" s="554" t="s">
        <v>46</v>
      </c>
      <c r="B527" s="555">
        <v>45936</v>
      </c>
      <c r="C527" s="556">
        <v>45942</v>
      </c>
      <c r="D527" s="557">
        <f t="shared" si="24"/>
        <v>3629.61</v>
      </c>
      <c r="E527" s="558">
        <v>3.62961</v>
      </c>
      <c r="F527" s="687">
        <f t="shared" si="25"/>
        <v>-1.4683606156853046E-2</v>
      </c>
      <c r="G527" s="687">
        <f>IF(SUM($H$289:H527)=0,0,IF(H527&gt;0,0,(1+G526)*(1+F527)-1))</f>
        <v>-9.9448445947454056E-2</v>
      </c>
      <c r="H527" s="559"/>
      <c r="I527" s="540"/>
      <c r="J527" s="540"/>
    </row>
    <row r="528" spans="1:10" ht="13.2" outlineLevel="1" x14ac:dyDescent="0.25">
      <c r="A528" s="554" t="s">
        <v>46</v>
      </c>
      <c r="B528" s="555">
        <v>45943</v>
      </c>
      <c r="C528" s="556">
        <v>45949</v>
      </c>
      <c r="D528" s="557">
        <f t="shared" si="24"/>
        <v>3639.4</v>
      </c>
      <c r="E528" s="558">
        <v>3.6394000000000002</v>
      </c>
      <c r="F528" s="687">
        <f t="shared" si="25"/>
        <v>2.6972594851788489E-3</v>
      </c>
      <c r="G528" s="687">
        <f>IF(SUM($H$289:H528)=0,0,IF(H528&gt;0,0,(1+G527)*(1+F528)-1))</f>
        <v>-9.7019424726393244E-2</v>
      </c>
      <c r="H528" s="559"/>
      <c r="I528" s="540"/>
      <c r="J528" s="540"/>
    </row>
    <row r="529" spans="1:10" ht="13.2" outlineLevel="1" x14ac:dyDescent="0.25">
      <c r="A529" s="554" t="s">
        <v>46</v>
      </c>
      <c r="B529" s="555">
        <v>45950</v>
      </c>
      <c r="C529" s="556">
        <v>45956</v>
      </c>
      <c r="D529" s="557">
        <f t="shared" si="23"/>
        <v>3641.27</v>
      </c>
      <c r="E529" s="558">
        <v>3.64127</v>
      </c>
      <c r="F529" s="687">
        <f t="shared" si="25"/>
        <v>5.138209594988119E-4</v>
      </c>
      <c r="G529" s="687">
        <f>IF(SUM($H$289:H529)=0,0,IF(H529&gt;0,0,(1+G528)*(1+F529)-1))</f>
        <v>-9.6555454380797379E-2</v>
      </c>
      <c r="H529" s="559"/>
      <c r="I529" s="540"/>
      <c r="J529" s="540"/>
    </row>
    <row r="530" spans="1:10" ht="13.2" outlineLevel="1" x14ac:dyDescent="0.25">
      <c r="A530" s="554" t="s">
        <v>46</v>
      </c>
      <c r="B530" s="555">
        <v>45957</v>
      </c>
      <c r="C530" s="556">
        <v>45963</v>
      </c>
      <c r="D530" s="557">
        <f t="shared" si="23"/>
        <v>3637.13</v>
      </c>
      <c r="E530" s="558">
        <v>3.63713</v>
      </c>
      <c r="F530" s="687">
        <f t="shared" si="25"/>
        <v>-1.1369659486937245E-3</v>
      </c>
      <c r="G530" s="687">
        <f>IF(SUM($H$289:H530)=0,0,IF(H530&gt;0,0,(1+G529)*(1+F530)-1))</f>
        <v>-9.75826400656995E-2</v>
      </c>
      <c r="H530" s="559"/>
      <c r="I530" s="540"/>
      <c r="J530" s="540"/>
    </row>
    <row r="531" spans="1:10" ht="13.2" outlineLevel="1" x14ac:dyDescent="0.25">
      <c r="A531" s="554" t="s">
        <v>46</v>
      </c>
      <c r="B531" s="555">
        <v>45964</v>
      </c>
      <c r="C531" s="556">
        <v>45970</v>
      </c>
      <c r="D531" s="557">
        <f t="shared" si="23"/>
        <v>3644.96</v>
      </c>
      <c r="E531" s="558">
        <v>3.6449600000000002</v>
      </c>
      <c r="F531" s="687">
        <f t="shared" si="25"/>
        <v>2.1527962981802151E-3</v>
      </c>
      <c r="G531" s="687">
        <f>IF(SUM($H$289:H531)=0,0,IF(H531&gt;0,0,(1+G530)*(1+F531)-1))</f>
        <v>-9.5639919313819322E-2</v>
      </c>
      <c r="H531" s="559"/>
      <c r="I531" s="540"/>
      <c r="J531" s="540"/>
    </row>
    <row r="532" spans="1:10" ht="13.2" outlineLevel="1" x14ac:dyDescent="0.25">
      <c r="A532" s="554" t="s">
        <v>46</v>
      </c>
      <c r="B532" s="555">
        <v>45971</v>
      </c>
      <c r="C532" s="556">
        <v>45977</v>
      </c>
      <c r="D532" s="557">
        <f t="shared" si="23"/>
        <v>3630.04</v>
      </c>
      <c r="E532" s="558">
        <v>3.6300400000000002</v>
      </c>
      <c r="F532" s="687">
        <f t="shared" si="25"/>
        <v>-4.0933233835214189E-3</v>
      </c>
      <c r="G532" s="687">
        <f>IF(SUM($H$289:H532)=0,0,IF(H532&gt;0,0,(1+G531)*(1+F532)-1))</f>
        <v>-9.9341757579215373E-2</v>
      </c>
      <c r="H532" s="559"/>
      <c r="I532" s="540"/>
      <c r="J532" s="540"/>
    </row>
    <row r="533" spans="1:10" ht="13.2" outlineLevel="1" x14ac:dyDescent="0.25">
      <c r="A533" s="554" t="s">
        <v>46</v>
      </c>
      <c r="B533" s="555">
        <v>45978</v>
      </c>
      <c r="C533" s="556">
        <v>45984</v>
      </c>
      <c r="D533" s="557">
        <f t="shared" si="23"/>
        <v>3629.95</v>
      </c>
      <c r="E533" s="558">
        <v>3.62995</v>
      </c>
      <c r="F533" s="687">
        <f t="shared" si="25"/>
        <v>-2.4793115227406126E-5</v>
      </c>
      <c r="G533" s="687">
        <f>IF(SUM($H$289:H533)=0,0,IF(H533&gt;0,0,(1+G532)*(1+F533)-1))</f>
        <v>-9.9364087702800252E-2</v>
      </c>
      <c r="H533" s="559"/>
      <c r="I533" s="540"/>
      <c r="J533" s="540"/>
    </row>
    <row r="534" spans="1:10" ht="13.2" outlineLevel="1" x14ac:dyDescent="0.25">
      <c r="A534" s="554" t="s">
        <v>46</v>
      </c>
      <c r="B534" s="555">
        <v>45985</v>
      </c>
      <c r="C534" s="556">
        <v>45991</v>
      </c>
      <c r="D534" s="557">
        <f t="shared" si="23"/>
        <v>3636.3599999999997</v>
      </c>
      <c r="E534" s="558">
        <v>3.6363599999999998</v>
      </c>
      <c r="F534" s="687">
        <f t="shared" si="25"/>
        <v>1.7658645435887355E-3</v>
      </c>
      <c r="G534" s="687">
        <f>IF(SUM($H$289:H534)=0,0,IF(H534&gt;0,0,(1+G533)*(1+F534)-1))</f>
        <v>-9.7773686678591987E-2</v>
      </c>
      <c r="H534" s="559"/>
      <c r="I534" s="540"/>
      <c r="J534" s="540"/>
    </row>
    <row r="535" spans="1:10" ht="13.2" outlineLevel="1" x14ac:dyDescent="0.25">
      <c r="A535" s="554" t="s">
        <v>46</v>
      </c>
      <c r="B535" s="555">
        <v>45992</v>
      </c>
      <c r="C535" s="556">
        <v>45998</v>
      </c>
      <c r="D535" s="557">
        <f t="shared" ref="D535:D543" si="26">E535*1000</f>
        <v>3613.06</v>
      </c>
      <c r="E535" s="558">
        <v>3.6130599999999999</v>
      </c>
      <c r="F535" s="687">
        <f t="shared" si="25"/>
        <v>-6.4075064075063137E-3</v>
      </c>
      <c r="G535" s="687">
        <f>IF(SUM($H$289:H535)=0,0,IF(H535&gt;0,0,(1+G534)*(1+F535)-1))</f>
        <v>-0.10355470756221974</v>
      </c>
      <c r="H535" s="559"/>
      <c r="I535" s="540"/>
      <c r="J535" s="540"/>
    </row>
    <row r="536" spans="1:10" ht="13.2" outlineLevel="1" x14ac:dyDescent="0.25">
      <c r="A536" s="554" t="s">
        <v>46</v>
      </c>
      <c r="B536" s="555">
        <v>45999</v>
      </c>
      <c r="C536" s="556">
        <v>46005</v>
      </c>
      <c r="D536" s="557">
        <f t="shared" si="26"/>
        <v>3620.26</v>
      </c>
      <c r="E536" s="558">
        <v>3.62026</v>
      </c>
      <c r="F536" s="687">
        <f t="shared" si="25"/>
        <v>1.9927706708442461E-3</v>
      </c>
      <c r="G536" s="687">
        <f>IF(SUM($H$289:H536)=0,0,IF(H536&gt;0,0,(1+G535)*(1+F536)-1))</f>
        <v>-0.10176829767543338</v>
      </c>
      <c r="H536" s="559"/>
      <c r="I536" s="540"/>
      <c r="J536" s="540"/>
    </row>
    <row r="537" spans="1:10" ht="13.2" outlineLevel="1" x14ac:dyDescent="0.25">
      <c r="A537" s="554" t="s">
        <v>46</v>
      </c>
      <c r="B537" s="555">
        <v>46006</v>
      </c>
      <c r="C537" s="556">
        <v>46012</v>
      </c>
      <c r="D537" s="557">
        <f t="shared" si="26"/>
        <v>3619.96</v>
      </c>
      <c r="E537" s="558">
        <v>3.6199599999999998</v>
      </c>
      <c r="F537" s="687">
        <f t="shared" si="25"/>
        <v>-8.286697640502716E-5</v>
      </c>
      <c r="G537" s="687">
        <f>IF(SUM($H$289:H537)=0,0,IF(H537&gt;0,0,(1+G536)*(1+F537)-1))</f>
        <v>-0.1018427314207162</v>
      </c>
      <c r="H537" s="559"/>
      <c r="I537" s="540"/>
      <c r="J537" s="540"/>
    </row>
    <row r="538" spans="1:10" ht="13.2" x14ac:dyDescent="0.25">
      <c r="A538" s="554" t="s">
        <v>46</v>
      </c>
      <c r="B538" s="555">
        <v>46013</v>
      </c>
      <c r="C538" s="556">
        <v>46019</v>
      </c>
      <c r="D538" s="557">
        <f t="shared" si="26"/>
        <v>3625.71</v>
      </c>
      <c r="E538" s="558">
        <v>3.6257100000000002</v>
      </c>
      <c r="F538" s="687">
        <f t="shared" si="25"/>
        <v>1.5884153416059199E-3</v>
      </c>
      <c r="G538" s="687">
        <f>IF(SUM($H$289:H538)=0,0,IF(H538&gt;0,0,(1+G537)*(1+F538)-1))</f>
        <v>-0.10041608463613005</v>
      </c>
      <c r="H538" s="559"/>
      <c r="I538" s="540"/>
      <c r="J538" s="540"/>
    </row>
    <row r="539" spans="1:10" ht="13.2" x14ac:dyDescent="0.25">
      <c r="A539" s="554" t="s">
        <v>46</v>
      </c>
      <c r="B539" s="555">
        <v>46020</v>
      </c>
      <c r="C539" s="556">
        <v>46026</v>
      </c>
      <c r="D539" s="557">
        <f t="shared" si="26"/>
        <v>3544.61</v>
      </c>
      <c r="E539" s="558">
        <v>3.54461</v>
      </c>
      <c r="F539" s="687">
        <f t="shared" si="25"/>
        <v>-2.236803274393151E-2</v>
      </c>
      <c r="G539" s="687">
        <f>IF(SUM($H$289:H539)=0,0,IF(H539&gt;0,0,(1+G538)*(1+F539)-1))</f>
        <v>-0.12053800711090323</v>
      </c>
      <c r="H539" s="559"/>
      <c r="I539" s="540"/>
      <c r="J539" s="540"/>
    </row>
    <row r="540" spans="1:10" ht="13.2" x14ac:dyDescent="0.25">
      <c r="A540" s="554" t="s">
        <v>46</v>
      </c>
      <c r="B540" s="555">
        <v>46027</v>
      </c>
      <c r="C540" s="556">
        <v>46033</v>
      </c>
      <c r="D540" s="557">
        <f t="shared" si="26"/>
        <v>3377.3300000000004</v>
      </c>
      <c r="E540" s="558">
        <v>3.3773300000000002</v>
      </c>
      <c r="F540" s="687">
        <f t="shared" ref="F540:F555" si="27">(D540/D539-1)</f>
        <v>-4.7192780023754266E-2</v>
      </c>
      <c r="G540" s="687">
        <f>IF(SUM($H$289:H540)=0,0,IF(H540&gt;0,0,(1+G539)*(1+F540)-1))</f>
        <v>-0.16204226348057094</v>
      </c>
      <c r="H540" s="559"/>
      <c r="I540" s="540"/>
      <c r="J540" s="540"/>
    </row>
    <row r="541" spans="1:10" ht="13.2" x14ac:dyDescent="0.25">
      <c r="A541" s="554" t="s">
        <v>46</v>
      </c>
      <c r="B541" s="555">
        <v>46034</v>
      </c>
      <c r="C541" s="556">
        <v>46040</v>
      </c>
      <c r="D541" s="557">
        <f t="shared" si="26"/>
        <v>3384.98</v>
      </c>
      <c r="E541" s="558">
        <v>3.3849800000000001</v>
      </c>
      <c r="F541" s="687">
        <f t="shared" si="27"/>
        <v>2.2651029067339845E-3</v>
      </c>
      <c r="G541" s="687">
        <f>IF(SUM($H$289:H541)=0,0,IF(H541&gt;0,0,(1+G540)*(1+F541)-1))</f>
        <v>-0.16014420297586052</v>
      </c>
      <c r="H541" s="559"/>
      <c r="I541" s="540"/>
      <c r="J541" s="540"/>
    </row>
    <row r="542" spans="1:10" ht="13.2" x14ac:dyDescent="0.25">
      <c r="A542" s="554" t="s">
        <v>46</v>
      </c>
      <c r="B542" s="555">
        <v>46041</v>
      </c>
      <c r="C542" s="556">
        <v>46047</v>
      </c>
      <c r="D542" s="557">
        <f t="shared" si="26"/>
        <v>3387.62</v>
      </c>
      <c r="E542" s="558">
        <v>3.3876200000000001</v>
      </c>
      <c r="F542" s="687">
        <f t="shared" si="27"/>
        <v>7.7991598177828969E-4</v>
      </c>
      <c r="G542" s="687">
        <f>IF(SUM($H$289:H542)=0,0,IF(H542&gt;0,0,(1+G541)*(1+F542)-1))</f>
        <v>-0.15948918601737228</v>
      </c>
      <c r="H542" s="559"/>
      <c r="I542" s="540"/>
      <c r="J542" s="540"/>
    </row>
    <row r="543" spans="1:10" ht="13.2" x14ac:dyDescent="0.25">
      <c r="A543" s="554" t="s">
        <v>46</v>
      </c>
      <c r="B543" s="555">
        <v>46048</v>
      </c>
      <c r="C543" s="556">
        <v>46054</v>
      </c>
      <c r="D543" s="557">
        <f t="shared" si="26"/>
        <v>3384.35</v>
      </c>
      <c r="E543" s="558">
        <v>3.38435</v>
      </c>
      <c r="F543" s="687">
        <f t="shared" si="27"/>
        <v>-9.6527945873503551E-4</v>
      </c>
      <c r="G543" s="687">
        <f>IF(SUM($H$289:H543)=0,0,IF(H543&gt;0,0,(1+G542)*(1+F543)-1))</f>
        <v>-0.16030051384095434</v>
      </c>
      <c r="H543" s="559"/>
      <c r="I543" s="540"/>
      <c r="J543" s="540"/>
    </row>
    <row r="544" spans="1:10" ht="13.2" x14ac:dyDescent="0.25">
      <c r="A544" s="554" t="s">
        <v>46</v>
      </c>
      <c r="B544" s="555">
        <v>46055</v>
      </c>
      <c r="C544" s="556">
        <v>46061</v>
      </c>
      <c r="D544" s="557">
        <f t="shared" ref="D544:D563" si="28">E544*1000</f>
        <v>3408.2</v>
      </c>
      <c r="E544" s="558">
        <v>3.4081999999999999</v>
      </c>
      <c r="F544" s="687">
        <f t="shared" si="27"/>
        <v>7.0471434692038759E-3</v>
      </c>
      <c r="G544" s="687">
        <f>IF(SUM($H$289:H544)=0,0,IF(H544&gt;0,0,(1+G543)*(1+F544)-1))</f>
        <v>-0.15438303109097473</v>
      </c>
      <c r="H544" s="559"/>
      <c r="I544" s="540"/>
      <c r="J544" s="540"/>
    </row>
    <row r="545" spans="1:10" ht="13.2" x14ac:dyDescent="0.25">
      <c r="A545" s="554" t="s">
        <v>46</v>
      </c>
      <c r="B545" s="555">
        <v>46062</v>
      </c>
      <c r="C545" s="556">
        <v>46068</v>
      </c>
      <c r="D545" s="557">
        <f t="shared" ref="D545:D554" si="29">E545*1000</f>
        <v>3336.22</v>
      </c>
      <c r="E545" s="558">
        <v>3.33622</v>
      </c>
      <c r="F545" s="687">
        <f t="shared" si="27"/>
        <v>-2.1119652602546779E-2</v>
      </c>
      <c r="G545" s="687">
        <f>IF(SUM($H$289:H545)=0,0,IF(H545&gt;0,0,(1+G544)*(1+F545)-1))</f>
        <v>-0.17224216770915191</v>
      </c>
      <c r="H545" s="559"/>
      <c r="I545" s="540"/>
      <c r="J545" s="540"/>
    </row>
    <row r="546" spans="1:10" ht="13.2" x14ac:dyDescent="0.25">
      <c r="A546" s="554" t="s">
        <v>46</v>
      </c>
      <c r="B546" s="555">
        <v>46069</v>
      </c>
      <c r="C546" s="556">
        <v>46075</v>
      </c>
      <c r="D546" s="557">
        <f t="shared" si="29"/>
        <v>3330.98</v>
      </c>
      <c r="E546" s="558">
        <v>3.3309799999999998</v>
      </c>
      <c r="F546" s="687">
        <f t="shared" si="27"/>
        <v>-1.570639825910658E-3</v>
      </c>
      <c r="G546" s="687">
        <f>IF(SUM($H$289:H546)=0,0,IF(H546&gt;0,0,(1+G545)*(1+F546)-1))</f>
        <v>-0.1735422771267574</v>
      </c>
      <c r="H546" s="559"/>
      <c r="I546" s="540"/>
      <c r="J546" s="540"/>
    </row>
    <row r="547" spans="1:10" ht="13.2" x14ac:dyDescent="0.25">
      <c r="A547" s="554" t="s">
        <v>46</v>
      </c>
      <c r="B547" s="555">
        <v>46076</v>
      </c>
      <c r="C547" s="556">
        <v>46082</v>
      </c>
      <c r="D547" s="557">
        <f t="shared" si="29"/>
        <v>3344.27</v>
      </c>
      <c r="E547" s="558">
        <v>3.3442699999999999</v>
      </c>
      <c r="F547" s="687">
        <f t="shared" si="27"/>
        <v>3.9898168106682341E-3</v>
      </c>
      <c r="G547" s="687">
        <f>IF(SUM($H$289:H547)=0,0,IF(H547&gt;0,0,(1+G546)*(1+F547)-1))</f>
        <v>-0.17024486221073121</v>
      </c>
      <c r="H547" s="559"/>
      <c r="I547" s="540"/>
      <c r="J547" s="540"/>
    </row>
    <row r="548" spans="1:10" ht="13.2" x14ac:dyDescent="0.25">
      <c r="A548" s="554" t="s">
        <v>46</v>
      </c>
      <c r="B548" s="555">
        <v>46083</v>
      </c>
      <c r="C548" s="556">
        <v>46089</v>
      </c>
      <c r="D548" s="557">
        <f t="shared" si="29"/>
        <v>3311.3700000000003</v>
      </c>
      <c r="E548" s="558">
        <v>3.3113700000000001</v>
      </c>
      <c r="F548" s="687">
        <f t="shared" si="27"/>
        <v>-9.8377224326982038E-3</v>
      </c>
      <c r="G548" s="687">
        <f>IF(SUM($H$289:H548)=0,0,IF(H548&gt;0,0,(1+G547)*(1+F548)-1))</f>
        <v>-0.17840776294340732</v>
      </c>
      <c r="H548" s="559"/>
      <c r="I548" s="540"/>
      <c r="J548" s="540"/>
    </row>
    <row r="549" spans="1:10" ht="13.2" x14ac:dyDescent="0.25">
      <c r="A549" s="554" t="s">
        <v>46</v>
      </c>
      <c r="B549" s="555">
        <v>46090</v>
      </c>
      <c r="C549" s="556">
        <v>46096</v>
      </c>
      <c r="D549" s="557">
        <f t="shared" si="29"/>
        <v>3315.47</v>
      </c>
      <c r="E549" s="558">
        <v>3.3154699999999999</v>
      </c>
      <c r="F549" s="687">
        <f t="shared" si="27"/>
        <v>1.2381582245413192E-3</v>
      </c>
      <c r="G549" s="687">
        <f>IF(SUM($H$289:H549)=0,0,IF(H549&gt;0,0,(1+G548)*(1+F549)-1))</f>
        <v>-0.17739050175787641</v>
      </c>
      <c r="H549" s="559"/>
      <c r="I549" s="540"/>
      <c r="J549" s="540"/>
    </row>
    <row r="550" spans="1:10" ht="13.2" x14ac:dyDescent="0.25">
      <c r="A550" s="554" t="s">
        <v>46</v>
      </c>
      <c r="B550" s="555">
        <v>46097</v>
      </c>
      <c r="C550" s="556">
        <v>46103</v>
      </c>
      <c r="D550" s="557">
        <f t="shared" si="29"/>
        <v>3310.99</v>
      </c>
      <c r="E550" s="558">
        <v>3.3109899999999999</v>
      </c>
      <c r="F550" s="687">
        <f t="shared" si="27"/>
        <v>-1.3512413021381509E-3</v>
      </c>
      <c r="G550" s="687">
        <f>IF(SUM($H$289:H550)=0,0,IF(H550&gt;0,0,(1+G549)*(1+F550)-1))</f>
        <v>-0.17850204568743233</v>
      </c>
      <c r="H550" s="559"/>
      <c r="I550" s="540"/>
      <c r="J550" s="540"/>
    </row>
    <row r="551" spans="1:10" ht="13.2" x14ac:dyDescent="0.25">
      <c r="A551" s="554" t="s">
        <v>46</v>
      </c>
      <c r="B551" s="555">
        <v>46104</v>
      </c>
      <c r="C551" s="556">
        <v>46110</v>
      </c>
      <c r="D551" s="557">
        <f t="shared" si="29"/>
        <v>3305.5699999999997</v>
      </c>
      <c r="E551" s="558">
        <v>3.3055699999999999</v>
      </c>
      <c r="F551" s="687">
        <f t="shared" si="27"/>
        <v>-1.6369726275222707E-3</v>
      </c>
      <c r="G551" s="687">
        <f>IF(SUM($H$289:H551)=0,0,IF(H551&gt;0,0,(1+G550)*(1+F551)-1))</f>
        <v>-0.17984681535220759</v>
      </c>
      <c r="H551" s="559"/>
      <c r="I551" s="540"/>
      <c r="J551" s="540"/>
    </row>
    <row r="552" spans="1:10" ht="15.6" x14ac:dyDescent="0.3">
      <c r="A552" s="554" t="s">
        <v>46</v>
      </c>
      <c r="B552" s="705">
        <v>46111</v>
      </c>
      <c r="C552" s="706">
        <v>46117</v>
      </c>
      <c r="D552" s="702">
        <f t="shared" si="29"/>
        <v>3508.87</v>
      </c>
      <c r="E552" s="703">
        <v>3.5088699999999999</v>
      </c>
      <c r="F552" s="704">
        <f t="shared" si="27"/>
        <v>6.1502252259065804E-2</v>
      </c>
      <c r="G552" s="687">
        <f>IF(SUM($H$289:H552)=0,0,IF(H552&gt;0,0,(1+G551)*(1+F552)-1))</f>
        <v>-0.12940554729892284</v>
      </c>
      <c r="H552" s="559"/>
      <c r="I552" s="540"/>
      <c r="J552" s="540"/>
    </row>
    <row r="553" spans="1:10" ht="15.6" x14ac:dyDescent="0.3">
      <c r="A553" s="554" t="s">
        <v>46</v>
      </c>
      <c r="B553" s="705">
        <v>46118</v>
      </c>
      <c r="C553" s="706">
        <v>46124</v>
      </c>
      <c r="D553" s="702">
        <f t="shared" si="29"/>
        <v>3976.83</v>
      </c>
      <c r="E553" s="703">
        <v>3.9768300000000001</v>
      </c>
      <c r="F553" s="704">
        <f t="shared" si="27"/>
        <v>0.13336487245181505</v>
      </c>
      <c r="G553" s="687">
        <f>IF(SUM($H$289:H553)=0,0,IF(H553&gt;0,0,(1+G552)*(1+F553)-1))</f>
        <v>-1.3298829157185943E-2</v>
      </c>
      <c r="H553" s="559"/>
      <c r="I553" s="540"/>
      <c r="J553" s="540"/>
    </row>
    <row r="554" spans="1:10" ht="13.2" x14ac:dyDescent="0.25">
      <c r="A554" s="554" t="s">
        <v>46</v>
      </c>
      <c r="B554" s="555">
        <v>46125</v>
      </c>
      <c r="C554" s="556">
        <v>46131</v>
      </c>
      <c r="D554" s="557">
        <f t="shared" si="29"/>
        <v>3967.36</v>
      </c>
      <c r="E554" s="558">
        <v>3.9673600000000002</v>
      </c>
      <c r="F554" s="687">
        <f t="shared" si="27"/>
        <v>-2.3812936434295384E-3</v>
      </c>
      <c r="G554" s="687">
        <f>IF(SUM($H$289:H554)=0,0,IF(H554&gt;0,0,(1+G553)*(1+F554)-1))</f>
        <v>-1.5648454383278443E-2</v>
      </c>
      <c r="H554" s="559"/>
      <c r="I554" s="540"/>
      <c r="J554" s="540"/>
    </row>
    <row r="555" spans="1:10" ht="16.5" customHeight="1" x14ac:dyDescent="0.25">
      <c r="A555" s="554" t="s">
        <v>46</v>
      </c>
      <c r="B555" s="555">
        <v>46132</v>
      </c>
      <c r="C555" s="556">
        <v>46138</v>
      </c>
      <c r="D555" s="557">
        <f t="shared" si="28"/>
        <v>3968.08</v>
      </c>
      <c r="E555" s="694">
        <v>3.9680800000000001</v>
      </c>
      <c r="F555" s="687">
        <f t="shared" si="27"/>
        <v>1.8148088401348517E-4</v>
      </c>
      <c r="G555" s="687">
        <f>IF(SUM($H$289:H555)=0,0,IF(H555&gt;0,0,(1+G554)*(1+F555)-1))</f>
        <v>-1.5469813394599852E-2</v>
      </c>
      <c r="H555" s="559"/>
      <c r="I555" s="540"/>
      <c r="J555" s="540"/>
    </row>
    <row r="556" spans="1:10" ht="19.5" customHeight="1" x14ac:dyDescent="0.3">
      <c r="A556" s="554" t="s">
        <v>46</v>
      </c>
      <c r="B556" s="705">
        <v>46139</v>
      </c>
      <c r="C556" s="706">
        <v>46145</v>
      </c>
      <c r="D556" s="702">
        <f t="shared" si="28"/>
        <v>3976.61</v>
      </c>
      <c r="E556" s="703">
        <v>3.97661</v>
      </c>
      <c r="F556" s="704">
        <f t="shared" ref="F556" si="30">(D556/D555-1)</f>
        <v>2.1496542408419028E-3</v>
      </c>
      <c r="G556" s="687">
        <f>IF(SUM($H$289:H556)=0,0,IF(H556&gt;0,0,(1+G555)*(1+F556)-1))</f>
        <v>-1.3353413903726685E-2</v>
      </c>
      <c r="H556" s="559"/>
      <c r="I556" s="540"/>
      <c r="J556" s="540"/>
    </row>
    <row r="557" spans="1:10" ht="15.6" x14ac:dyDescent="0.3">
      <c r="A557" s="554" t="s">
        <v>46</v>
      </c>
      <c r="B557" s="705">
        <v>46146</v>
      </c>
      <c r="C557" s="706">
        <v>46152</v>
      </c>
      <c r="D557" s="702">
        <f t="shared" si="28"/>
        <v>4581.1799999999994</v>
      </c>
      <c r="E557" s="703">
        <v>4.5811799999999998</v>
      </c>
      <c r="F557" s="704">
        <f t="shared" ref="F557:F560" si="31">(D557/D556-1)</f>
        <v>0.1520315042209317</v>
      </c>
      <c r="G557" s="687">
        <f>IF(SUM($H$289:H557)=0,0,IF(H557&gt;0,0,(1+G556)*(1+F557)-1))</f>
        <v>0.13664795071493674</v>
      </c>
      <c r="H557" s="559"/>
      <c r="I557" s="540"/>
      <c r="J557" s="540"/>
    </row>
    <row r="558" spans="1:10" ht="13.2" x14ac:dyDescent="0.25">
      <c r="A558" s="554" t="s">
        <v>46</v>
      </c>
      <c r="B558" s="555">
        <v>46153</v>
      </c>
      <c r="C558" s="556">
        <v>46159</v>
      </c>
      <c r="D558" s="557">
        <f t="shared" si="28"/>
        <v>4581.1499999999996</v>
      </c>
      <c r="E558" s="558">
        <v>4.5811500000000001</v>
      </c>
      <c r="F558" s="687">
        <f t="shared" si="31"/>
        <v>-6.5485311644408739E-6</v>
      </c>
      <c r="G558" s="687">
        <f>IF(SUM($H$289:H558)=0,0,IF(H558&gt;0,0,(1+G557)*(1+F558)-1))</f>
        <v>0.13664050734040845</v>
      </c>
      <c r="H558" s="559"/>
      <c r="I558" s="540"/>
      <c r="J558" s="540"/>
    </row>
    <row r="559" spans="1:10" ht="13.2" x14ac:dyDescent="0.25">
      <c r="A559" s="554" t="s">
        <v>46</v>
      </c>
      <c r="B559" s="555">
        <v>46160</v>
      </c>
      <c r="C559" s="556">
        <v>46166</v>
      </c>
      <c r="D559" s="557">
        <f t="shared" si="28"/>
        <v>4571.6499999999996</v>
      </c>
      <c r="E559" s="558">
        <v>4.57165</v>
      </c>
      <c r="F559" s="687">
        <f t="shared" si="31"/>
        <v>-2.0737151152003808E-3</v>
      </c>
      <c r="G559" s="687">
        <f>IF(SUM($H$289:H559)=0,0,IF(H559&gt;0,0,(1+G558)*(1+F559)-1))</f>
        <v>0.13428343873978754</v>
      </c>
      <c r="H559" s="559"/>
      <c r="I559" s="540"/>
      <c r="J559" s="540"/>
    </row>
    <row r="560" spans="1:10" ht="13.2" x14ac:dyDescent="0.25">
      <c r="A560" s="554" t="s">
        <v>46</v>
      </c>
      <c r="B560" s="555">
        <v>46167</v>
      </c>
      <c r="C560" s="556">
        <v>46173</v>
      </c>
      <c r="D560" s="557">
        <f t="shared" si="28"/>
        <v>4562.8599999999997</v>
      </c>
      <c r="E560" s="558">
        <v>4.5628599999999997</v>
      </c>
      <c r="F560" s="687">
        <f t="shared" si="31"/>
        <v>-1.9227193682805899E-3</v>
      </c>
      <c r="G560" s="687">
        <f>IF(SUM($H$289:H560)=0,0,IF(H560&gt;0,0,(1+G559)*(1+F560)-1))</f>
        <v>0.13210253000300254</v>
      </c>
      <c r="H560" s="559"/>
      <c r="I560" s="540"/>
      <c r="J560" s="540"/>
    </row>
    <row r="561" spans="1:10" ht="13.2" x14ac:dyDescent="0.25">
      <c r="A561" s="554"/>
      <c r="B561" s="555"/>
      <c r="C561" s="556"/>
      <c r="D561" s="557">
        <f t="shared" si="28"/>
        <v>0</v>
      </c>
      <c r="E561" s="558"/>
      <c r="F561" s="687"/>
      <c r="G561" s="687"/>
      <c r="H561" s="559"/>
      <c r="I561" s="540"/>
      <c r="J561" s="540"/>
    </row>
    <row r="562" spans="1:10" ht="13.2" x14ac:dyDescent="0.25">
      <c r="A562" s="554"/>
      <c r="B562" s="555"/>
      <c r="C562" s="556"/>
      <c r="D562" s="557">
        <f t="shared" si="28"/>
        <v>0</v>
      </c>
      <c r="E562" s="558"/>
      <c r="F562" s="687"/>
      <c r="G562" s="687"/>
      <c r="H562" s="559"/>
      <c r="I562" s="540"/>
      <c r="J562" s="540"/>
    </row>
    <row r="563" spans="1:10" ht="13.8" thickBot="1" x14ac:dyDescent="0.3">
      <c r="A563" s="549"/>
      <c r="B563" s="550"/>
      <c r="C563" s="551"/>
      <c r="D563" s="557">
        <f t="shared" si="28"/>
        <v>0</v>
      </c>
      <c r="E563" s="553"/>
      <c r="F563" s="690"/>
      <c r="G563" s="690"/>
      <c r="H563" s="547"/>
      <c r="I563" s="541"/>
      <c r="J563" s="540"/>
    </row>
    <row r="564" spans="1:10" ht="13.2" x14ac:dyDescent="0.25">
      <c r="A564" s="563" t="s">
        <v>47</v>
      </c>
      <c r="B564" s="564"/>
      <c r="C564" s="564"/>
      <c r="D564" s="564"/>
      <c r="E564" s="565"/>
      <c r="F564" s="691"/>
      <c r="G564" s="692"/>
      <c r="H564" s="566"/>
      <c r="I564" s="542"/>
      <c r="J564" s="540"/>
    </row>
    <row r="565" spans="1:10" ht="13.2" x14ac:dyDescent="0.25">
      <c r="A565" s="567" t="s">
        <v>48</v>
      </c>
      <c r="F565" s="683"/>
      <c r="H565" s="568"/>
    </row>
    <row r="566" spans="1:10" ht="13.2" x14ac:dyDescent="0.25">
      <c r="A566" s="316" t="s">
        <v>49</v>
      </c>
      <c r="F566" s="683"/>
      <c r="H566" s="317"/>
      <c r="I566" s="540"/>
      <c r="J566" s="540"/>
    </row>
    <row r="567" spans="1:10" ht="13.2" x14ac:dyDescent="0.25">
      <c r="A567" s="115" t="s">
        <v>50</v>
      </c>
      <c r="F567" s="683"/>
      <c r="H567" s="321"/>
      <c r="I567" s="540"/>
      <c r="J567" s="540"/>
    </row>
    <row r="568" spans="1:10" ht="14.4" x14ac:dyDescent="0.3">
      <c r="A568" s="99" t="s">
        <v>51</v>
      </c>
      <c r="F568" s="683"/>
      <c r="I568" s="540"/>
      <c r="J568" s="540"/>
    </row>
    <row r="569" spans="1:10" x14ac:dyDescent="0.2">
      <c r="I569" s="540"/>
      <c r="J569" s="540"/>
    </row>
    <row r="570" spans="1:10" x14ac:dyDescent="0.2">
      <c r="A570" s="318"/>
      <c r="B570" s="318"/>
      <c r="C570" s="318"/>
      <c r="D570" s="318"/>
      <c r="E570" s="318"/>
      <c r="F570" s="693"/>
      <c r="G570" s="693"/>
      <c r="H570" s="319"/>
    </row>
    <row r="575" spans="1:10" x14ac:dyDescent="0.2">
      <c r="H575" s="99"/>
    </row>
  </sheetData>
  <mergeCells count="1">
    <mergeCell ref="H8:H9"/>
  </mergeCells>
  <hyperlinks>
    <hyperlink ref="A3" r:id="rId1" xr:uid="{B2EC265B-6D68-45B9-9E6A-F6B21894F8B3}"/>
  </hyperlinks>
  <printOptions horizontalCentered="1"/>
  <pageMargins left="0.51181102362204722" right="0.51181102362204722" top="0.78740157480314965" bottom="0.78740157480314965" header="0.31496062992125984" footer="0.31496062992125984"/>
  <pageSetup paperSize="9" scale="67" orientation="portrait" r:id="rId2"/>
  <rowBreaks count="1" manualBreakCount="1">
    <brk id="67" max="16383" man="1"/>
  </rowBreaks>
  <ignoredErrors>
    <ignoredError sqref="G486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1F633-DB98-4F7B-87E4-D46C45E5EDDE}">
  <sheetPr>
    <pageSetUpPr fitToPage="1"/>
  </sheetPr>
  <dimension ref="A1:BB408"/>
  <sheetViews>
    <sheetView showGridLines="0" showZeros="0" zoomScaleNormal="100" zoomScaleSheetLayoutView="50" workbookViewId="0"/>
  </sheetViews>
  <sheetFormatPr defaultColWidth="21.7109375" defaultRowHeight="10.199999999999999" x14ac:dyDescent="0.2"/>
  <cols>
    <col min="1" max="1" width="9.28515625" style="71" customWidth="1"/>
    <col min="2" max="2" width="8.140625" style="71" customWidth="1"/>
    <col min="3" max="3" width="46.7109375" style="9" customWidth="1"/>
    <col min="4" max="4" width="15.42578125" style="9" customWidth="1"/>
    <col min="5" max="5" width="5.42578125" style="9" customWidth="1"/>
    <col min="6" max="6" width="6.85546875" style="9" customWidth="1"/>
    <col min="7" max="7" width="12.7109375" style="9" customWidth="1"/>
    <col min="8" max="8" width="6.42578125" style="9" customWidth="1"/>
    <col min="9" max="9" width="11.42578125" style="9" customWidth="1"/>
    <col min="10" max="10" width="11.85546875" style="9" customWidth="1"/>
    <col min="11" max="11" width="3.140625" style="9" customWidth="1"/>
    <col min="12" max="12" width="10.42578125" style="9" customWidth="1"/>
    <col min="13" max="15" width="12.28515625" style="9" customWidth="1"/>
    <col min="16" max="16" width="11.7109375" style="9" customWidth="1"/>
    <col min="17" max="18" width="10.42578125" style="9" customWidth="1"/>
    <col min="19" max="19" width="14.42578125" style="9" customWidth="1"/>
    <col min="20" max="20" width="4.42578125" style="48" customWidth="1"/>
    <col min="21" max="21" width="4.42578125" style="9" customWidth="1"/>
    <col min="22" max="22" width="2.140625" style="9" customWidth="1"/>
    <col min="23" max="25" width="14.7109375" style="9" customWidth="1"/>
    <col min="26" max="26" width="25" style="9" customWidth="1"/>
    <col min="27" max="27" width="22.28515625" style="9" customWidth="1"/>
    <col min="28" max="28" width="2.85546875" style="9" customWidth="1"/>
    <col min="29" max="29" width="18.140625" style="9" customWidth="1"/>
    <col min="30" max="30" width="17.42578125" style="9" customWidth="1"/>
    <col min="31" max="31" width="17.85546875" style="9" customWidth="1"/>
    <col min="32" max="32" width="17.42578125" style="9" customWidth="1"/>
    <col min="33" max="33" width="17.85546875" style="9" customWidth="1"/>
    <col min="34" max="34" width="2.85546875" style="9" customWidth="1"/>
    <col min="35" max="35" width="13.28515625" style="9" customWidth="1"/>
    <col min="36" max="36" width="17.42578125" style="9" customWidth="1"/>
    <col min="37" max="37" width="19.42578125" style="9" bestFit="1" customWidth="1"/>
    <col min="38" max="38" width="2.85546875" style="9" customWidth="1"/>
    <col min="39" max="39" width="13.28515625" style="9" customWidth="1"/>
    <col min="40" max="40" width="17.42578125" style="9" customWidth="1"/>
    <col min="41" max="41" width="19.42578125" style="9" bestFit="1" customWidth="1"/>
    <col min="42" max="42" width="2.85546875" style="9" customWidth="1"/>
    <col min="43" max="43" width="13.28515625" style="9" customWidth="1"/>
    <col min="44" max="44" width="17.42578125" style="9" customWidth="1"/>
    <col min="45" max="45" width="17.85546875" style="9" customWidth="1"/>
    <col min="46" max="46" width="2.85546875" style="9" customWidth="1"/>
    <col min="47" max="47" width="13.28515625" style="9" customWidth="1"/>
    <col min="48" max="48" width="19.140625" style="9" customWidth="1"/>
    <col min="49" max="49" width="20" style="9" customWidth="1"/>
    <col min="50" max="50" width="2.85546875" style="9" customWidth="1"/>
    <col min="51" max="51" width="13.28515625" style="9" customWidth="1"/>
    <col min="52" max="52" width="19.85546875" style="9" bestFit="1" customWidth="1"/>
    <col min="53" max="53" width="19.7109375" style="9" bestFit="1" customWidth="1"/>
    <col min="54" max="16384" width="21.7109375" style="9"/>
  </cols>
  <sheetData>
    <row r="1" spans="1:54" ht="13.2" customHeight="1" x14ac:dyDescent="0.2">
      <c r="A1" s="170"/>
      <c r="B1" s="171"/>
      <c r="C1" s="8"/>
      <c r="D1" s="8"/>
      <c r="E1" s="8"/>
      <c r="F1" s="8"/>
      <c r="G1" s="8"/>
      <c r="H1" s="222" t="s">
        <v>147</v>
      </c>
      <c r="I1" s="300"/>
      <c r="J1" s="223"/>
      <c r="K1" s="300" t="s">
        <v>146</v>
      </c>
      <c r="L1" s="301"/>
      <c r="M1" s="162" t="s">
        <v>75</v>
      </c>
      <c r="N1" s="154"/>
      <c r="O1" s="154"/>
      <c r="P1" s="155"/>
      <c r="Q1" s="883">
        <f>IF(OR(Q3=0,Q4=0),0,ROUND((Q3/Q4-1),4))</f>
        <v>0</v>
      </c>
      <c r="R1" s="141"/>
      <c r="S1" s="182"/>
      <c r="T1" s="7"/>
      <c r="U1" s="3"/>
    </row>
    <row r="2" spans="1:54" ht="13.2" customHeight="1" x14ac:dyDescent="0.2">
      <c r="A2" s="172"/>
      <c r="B2" s="885" t="s">
        <v>78</v>
      </c>
      <c r="C2" s="885"/>
      <c r="D2" s="885"/>
      <c r="E2" s="885"/>
      <c r="F2" s="885"/>
      <c r="G2" s="885"/>
      <c r="H2" s="152" t="s">
        <v>148</v>
      </c>
      <c r="I2" s="297"/>
      <c r="J2" s="299"/>
      <c r="K2" s="297" t="s">
        <v>145</v>
      </c>
      <c r="L2" s="298"/>
      <c r="M2" s="163" t="s">
        <v>73</v>
      </c>
      <c r="N2" s="160"/>
      <c r="O2" s="294"/>
      <c r="P2" s="159"/>
      <c r="Q2" s="884"/>
      <c r="R2" s="183"/>
      <c r="S2" s="184"/>
      <c r="T2" s="18"/>
    </row>
    <row r="3" spans="1:54" ht="13.2" customHeight="1" x14ac:dyDescent="0.2">
      <c r="A3" s="172"/>
      <c r="B3" s="885"/>
      <c r="C3" s="885"/>
      <c r="D3" s="885"/>
      <c r="E3" s="885"/>
      <c r="F3" s="885"/>
      <c r="G3" s="885"/>
      <c r="H3" s="224" t="s">
        <v>69</v>
      </c>
      <c r="I3" s="226"/>
      <c r="J3" s="225"/>
      <c r="K3" s="226" t="s">
        <v>104</v>
      </c>
      <c r="L3" s="227"/>
      <c r="M3" s="201" t="s">
        <v>101</v>
      </c>
      <c r="N3" s="158"/>
      <c r="O3" s="295" t="str">
        <f>IF(G8=0,"",IF(MONTH(G8)=1,12,(MONTH(G8)-1)))</f>
        <v/>
      </c>
      <c r="P3" s="293" t="str">
        <f>IF(G8=0,"",CONCATENATE("/  ",IF(MONTH(G8)=1,(YEAR(G8)-1),YEAR(G8))))</f>
        <v/>
      </c>
      <c r="Q3" s="289"/>
      <c r="R3" s="169" t="s">
        <v>72</v>
      </c>
      <c r="S3" s="150"/>
      <c r="T3" s="18"/>
    </row>
    <row r="4" spans="1:54" ht="13.2" customHeight="1" thickBot="1" x14ac:dyDescent="0.25">
      <c r="A4" s="19"/>
      <c r="B4" s="20"/>
      <c r="C4" s="21"/>
      <c r="D4" s="25"/>
      <c r="E4" s="27"/>
      <c r="F4" s="27"/>
      <c r="G4" s="27"/>
      <c r="H4" s="888">
        <f>G8</f>
        <v>0</v>
      </c>
      <c r="I4" s="889"/>
      <c r="J4" s="302"/>
      <c r="K4" s="886"/>
      <c r="L4" s="887"/>
      <c r="M4" s="143" t="s">
        <v>102</v>
      </c>
      <c r="N4" s="202"/>
      <c r="O4" s="296" t="str">
        <f>PROPOSTA!M3</f>
        <v/>
      </c>
      <c r="P4" s="278" t="str">
        <f>PROPOSTA!N3</f>
        <v/>
      </c>
      <c r="Q4" s="290">
        <f>PROPOSTA!O2</f>
        <v>0</v>
      </c>
      <c r="R4" s="149"/>
      <c r="S4" s="150"/>
      <c r="T4" s="18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Y4" s="69"/>
      <c r="AZ4" s="69"/>
      <c r="BA4" s="69"/>
      <c r="BB4" s="69"/>
    </row>
    <row r="5" spans="1:54" ht="14.4" customHeight="1" thickBot="1" x14ac:dyDescent="0.25">
      <c r="A5" s="173" t="s">
        <v>3</v>
      </c>
      <c r="B5" s="83"/>
      <c r="C5" s="310">
        <f>PROPOSTA!C6</f>
        <v>0</v>
      </c>
      <c r="D5" s="323"/>
      <c r="E5" s="324"/>
      <c r="F5" s="325" t="s">
        <v>59</v>
      </c>
      <c r="G5" s="305">
        <f>PROPOSTA!F6</f>
        <v>0</v>
      </c>
      <c r="H5" s="152" t="s">
        <v>68</v>
      </c>
      <c r="I5" s="153"/>
      <c r="J5" s="153"/>
      <c r="K5" s="894">
        <f>IF(OR(K7=0,K8=0),0,ROUND((K7/K8-1),4))</f>
        <v>0</v>
      </c>
      <c r="L5" s="895"/>
      <c r="M5" s="177" t="s">
        <v>70</v>
      </c>
      <c r="N5" s="203"/>
      <c r="O5" s="203"/>
      <c r="P5" s="46"/>
      <c r="Q5" s="883">
        <f>IF(OR(Q7=0,Q8=0),0,ROUND((Q7/Q8-1),4))</f>
        <v>0</v>
      </c>
      <c r="R5" s="148"/>
      <c r="S5" s="151"/>
      <c r="T5" s="829" t="s">
        <v>13</v>
      </c>
      <c r="U5" s="830"/>
      <c r="AU5" s="69"/>
      <c r="AV5" s="69"/>
      <c r="AY5" s="69"/>
      <c r="AZ5" s="69"/>
      <c r="BA5" s="69"/>
      <c r="BB5" s="69"/>
    </row>
    <row r="6" spans="1:54" ht="14.4" customHeight="1" x14ac:dyDescent="0.2">
      <c r="A6" s="146" t="s">
        <v>5</v>
      </c>
      <c r="B6" s="84"/>
      <c r="C6" s="308">
        <f>PROPOSTA!C7</f>
        <v>0</v>
      </c>
      <c r="D6" s="326"/>
      <c r="E6" s="327"/>
      <c r="F6" s="328" t="s">
        <v>60</v>
      </c>
      <c r="G6" s="306">
        <f>PROPOSTA!F7</f>
        <v>0</v>
      </c>
      <c r="H6" s="176" t="s">
        <v>71</v>
      </c>
      <c r="I6" s="153"/>
      <c r="J6" s="156"/>
      <c r="K6" s="896"/>
      <c r="L6" s="897"/>
      <c r="M6" s="178" t="s">
        <v>73</v>
      </c>
      <c r="N6" s="160"/>
      <c r="O6" s="294"/>
      <c r="P6" s="159"/>
      <c r="Q6" s="884"/>
      <c r="R6" s="164" t="s">
        <v>76</v>
      </c>
      <c r="S6" s="166">
        <f>Q1</f>
        <v>0</v>
      </c>
      <c r="T6" s="831"/>
      <c r="U6" s="832"/>
      <c r="AY6" s="69"/>
      <c r="AZ6" s="69"/>
      <c r="BA6" s="69"/>
      <c r="BB6" s="69"/>
    </row>
    <row r="7" spans="1:54" ht="14.4" customHeight="1" x14ac:dyDescent="0.2">
      <c r="A7" s="146" t="s">
        <v>77</v>
      </c>
      <c r="B7" s="84"/>
      <c r="C7" s="308">
        <f>PROPOSTA!I6</f>
        <v>0</v>
      </c>
      <c r="D7" s="326"/>
      <c r="E7" s="327"/>
      <c r="F7" s="329" t="s">
        <v>61</v>
      </c>
      <c r="G7" s="330"/>
      <c r="H7" s="142" t="s">
        <v>79</v>
      </c>
      <c r="I7" s="145"/>
      <c r="J7" s="174">
        <f>G8</f>
        <v>0</v>
      </c>
      <c r="K7" s="890"/>
      <c r="L7" s="891"/>
      <c r="M7" s="201" t="s">
        <v>101</v>
      </c>
      <c r="N7" s="158"/>
      <c r="O7" s="295" t="str">
        <f>IF(G8=0,"",IF(MONTH(G8)=1,12,(MONTH(G8)-1)))</f>
        <v/>
      </c>
      <c r="P7" s="293" t="str">
        <f>IF(G8=0,"",CONCATENATE("/  ",IF(MONTH(G8)=1,(YEAR(G8)-1),YEAR(G8))))</f>
        <v/>
      </c>
      <c r="Q7" s="289"/>
      <c r="R7" s="168" t="s">
        <v>58</v>
      </c>
      <c r="S7" s="157">
        <f>Q5</f>
        <v>0</v>
      </c>
      <c r="T7" s="831"/>
      <c r="U7" s="83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Y7" s="69"/>
      <c r="AZ7" s="69"/>
      <c r="BA7" s="69"/>
      <c r="BB7" s="69"/>
    </row>
    <row r="8" spans="1:54" ht="14.4" customHeight="1" thickBot="1" x14ac:dyDescent="0.25">
      <c r="A8" s="147" t="s">
        <v>7</v>
      </c>
      <c r="B8" s="85"/>
      <c r="C8" s="309">
        <f>PROPOSTA!C8</f>
        <v>0</v>
      </c>
      <c r="D8" s="331"/>
      <c r="E8" s="332"/>
      <c r="F8" s="333" t="s">
        <v>62</v>
      </c>
      <c r="G8" s="488"/>
      <c r="H8" s="143" t="s">
        <v>80</v>
      </c>
      <c r="I8" s="161"/>
      <c r="J8" s="175">
        <f>PROPOSTA!R6</f>
        <v>0</v>
      </c>
      <c r="K8" s="892">
        <f>PROPOSTA!V6</f>
        <v>0</v>
      </c>
      <c r="L8" s="893"/>
      <c r="M8" s="143" t="s">
        <v>102</v>
      </c>
      <c r="N8" s="202"/>
      <c r="O8" s="296" t="str">
        <f>PROPOSTA!M3</f>
        <v/>
      </c>
      <c r="P8" s="278" t="str">
        <f>PROPOSTA!N3</f>
        <v/>
      </c>
      <c r="Q8" s="290">
        <f>PROPOSTA!O3</f>
        <v>0</v>
      </c>
      <c r="R8" s="165" t="s">
        <v>74</v>
      </c>
      <c r="S8" s="167">
        <f>IF(Q5=0,0,ROUND((0.75*Q5+0.25*K5),4))</f>
        <v>0</v>
      </c>
      <c r="T8" s="831"/>
      <c r="U8" s="832"/>
      <c r="V8" s="199"/>
      <c r="AU8" s="69"/>
      <c r="AV8" s="69"/>
      <c r="AY8" s="69"/>
      <c r="AZ8" s="69"/>
      <c r="BA8" s="69"/>
      <c r="BB8" s="69"/>
    </row>
    <row r="9" spans="1:54" ht="15.6" customHeight="1" thickBot="1" x14ac:dyDescent="0.25">
      <c r="A9" s="139" t="s">
        <v>8</v>
      </c>
      <c r="B9" s="140" t="s">
        <v>9</v>
      </c>
      <c r="C9" s="138" t="s">
        <v>10</v>
      </c>
      <c r="D9" s="195"/>
      <c r="E9" s="129"/>
      <c r="F9" s="431" t="s">
        <v>162</v>
      </c>
      <c r="G9" s="431"/>
      <c r="H9" s="432"/>
      <c r="I9" s="37" t="s">
        <v>81</v>
      </c>
      <c r="J9" s="37"/>
      <c r="K9" s="181"/>
      <c r="L9" s="266"/>
      <c r="M9" s="185" t="s">
        <v>64</v>
      </c>
      <c r="N9" s="185"/>
      <c r="O9" s="291"/>
      <c r="P9" s="292" t="s">
        <v>65</v>
      </c>
      <c r="Q9" s="39"/>
      <c r="R9" s="128"/>
      <c r="S9" s="187" t="s">
        <v>66</v>
      </c>
      <c r="T9" s="881"/>
      <c r="U9" s="834"/>
      <c r="W9" s="263"/>
      <c r="X9" s="237"/>
      <c r="Y9" s="266"/>
      <c r="AY9" s="69"/>
      <c r="AZ9" s="69"/>
      <c r="BA9" s="69"/>
      <c r="BB9" s="69"/>
    </row>
    <row r="10" spans="1:54" ht="43.95" customHeight="1" thickBot="1" x14ac:dyDescent="0.25">
      <c r="A10" s="436" t="s">
        <v>14</v>
      </c>
      <c r="B10" s="437"/>
      <c r="C10" s="438"/>
      <c r="D10" s="439" t="s">
        <v>91</v>
      </c>
      <c r="E10" s="440" t="s">
        <v>23</v>
      </c>
      <c r="F10" s="877" t="s">
        <v>163</v>
      </c>
      <c r="G10" s="870"/>
      <c r="H10" s="871"/>
      <c r="I10" s="441" t="s">
        <v>82</v>
      </c>
      <c r="J10" s="442" t="s">
        <v>56</v>
      </c>
      <c r="K10" s="443"/>
      <c r="L10" s="444" t="s">
        <v>63</v>
      </c>
      <c r="M10" s="877" t="s">
        <v>164</v>
      </c>
      <c r="N10" s="870"/>
      <c r="O10" s="871"/>
      <c r="P10" s="869" t="s">
        <v>165</v>
      </c>
      <c r="Q10" s="870"/>
      <c r="R10" s="871"/>
      <c r="S10" s="445" t="s">
        <v>67</v>
      </c>
      <c r="T10" s="427" t="s">
        <v>15</v>
      </c>
      <c r="U10" s="90" t="s">
        <v>16</v>
      </c>
      <c r="W10" s="267" t="s">
        <v>139</v>
      </c>
      <c r="X10" s="269" t="s">
        <v>140</v>
      </c>
      <c r="Y10" s="268" t="s">
        <v>111</v>
      </c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Y10" s="69"/>
      <c r="AZ10" s="69"/>
      <c r="BA10" s="69"/>
      <c r="BB10" s="69"/>
    </row>
    <row r="11" spans="1:54" ht="10.8" thickBot="1" x14ac:dyDescent="0.25">
      <c r="A11" s="454"/>
      <c r="B11" s="403"/>
      <c r="C11" s="404" t="s">
        <v>17</v>
      </c>
      <c r="D11" s="455"/>
      <c r="E11" s="382"/>
      <c r="F11" s="882"/>
      <c r="G11" s="882"/>
      <c r="H11" s="882"/>
      <c r="I11" s="382"/>
      <c r="J11" s="382"/>
      <c r="K11" s="382"/>
      <c r="L11" s="382"/>
      <c r="M11" s="382"/>
      <c r="N11" s="382"/>
      <c r="O11" s="382"/>
      <c r="P11" s="382"/>
      <c r="Q11" s="382"/>
      <c r="R11" s="382"/>
      <c r="S11" s="383"/>
      <c r="T11" s="57" t="str">
        <f>IF(S11&gt;0,"X","")</f>
        <v/>
      </c>
      <c r="U11" s="46" t="str">
        <f>IF(T11="X","x",IF(P11&gt;0,"x",""))</f>
        <v/>
      </c>
      <c r="W11" s="450"/>
      <c r="X11" s="44"/>
      <c r="Y11" s="451"/>
      <c r="AU11" s="69"/>
      <c r="AV11" s="69"/>
      <c r="AY11" s="69"/>
      <c r="AZ11" s="69"/>
      <c r="BA11" s="69"/>
      <c r="BB11" s="69"/>
    </row>
    <row r="12" spans="1:54" ht="20.399999999999999" customHeight="1" x14ac:dyDescent="0.2">
      <c r="A12" s="414">
        <v>589420</v>
      </c>
      <c r="B12" s="417" t="s">
        <v>193</v>
      </c>
      <c r="C12" s="134" t="s">
        <v>171</v>
      </c>
      <c r="D12" s="193" t="s">
        <v>85</v>
      </c>
      <c r="E12" s="130" t="s">
        <v>18</v>
      </c>
      <c r="F12" s="878">
        <f>PROPOSTA!O12</f>
        <v>0</v>
      </c>
      <c r="G12" s="879">
        <f>PROPOSTA!Q12</f>
        <v>0</v>
      </c>
      <c r="H12" s="880"/>
      <c r="I12" s="412">
        <f t="shared" ref="I12:I13" si="0">$S$8</f>
        <v>0</v>
      </c>
      <c r="J12" s="861">
        <f>IF(F12=0,0,F12*(1+I12))</f>
        <v>0</v>
      </c>
      <c r="K12" s="861">
        <f>G12+J12</f>
        <v>0</v>
      </c>
      <c r="L12" s="413">
        <f>X12</f>
        <v>0</v>
      </c>
      <c r="M12" s="873">
        <f>IF(Y12="excesso","excesso",IF(L12=0,0,ROUND(L12*F12,2)))</f>
        <v>0</v>
      </c>
      <c r="N12" s="870"/>
      <c r="O12" s="871"/>
      <c r="P12" s="869">
        <f>IF(L12=0,0,ROUND(L12*J12,2))</f>
        <v>0</v>
      </c>
      <c r="Q12" s="870"/>
      <c r="R12" s="871"/>
      <c r="S12" s="497">
        <f>P12-M12</f>
        <v>0</v>
      </c>
      <c r="U12" s="46" t="str">
        <f>IF(T12="X","x",IF(P12&gt;0,"x",""))</f>
        <v/>
      </c>
      <c r="W12" s="264"/>
      <c r="X12" s="270">
        <f>IF(W12=0,0,IF(W12&lt;'med d'!W12,"pouco",IF(W12&gt;PROPOSTA!R12,"EXCESSO",W12-'med d'!W12)))</f>
        <v>0</v>
      </c>
      <c r="Y12" s="238">
        <f>IF('med d'!Y12-X12&lt;0,"excesso",'med d'!Y12-X12)</f>
        <v>0</v>
      </c>
      <c r="AY12" s="69"/>
      <c r="AZ12" s="69"/>
      <c r="BA12" s="69"/>
      <c r="BB12" s="69"/>
    </row>
    <row r="13" spans="1:54" x14ac:dyDescent="0.2">
      <c r="A13" s="49">
        <v>589190</v>
      </c>
      <c r="B13" s="50" t="s">
        <v>193</v>
      </c>
      <c r="C13" s="135" t="s">
        <v>172</v>
      </c>
      <c r="D13" s="194" t="s">
        <v>86</v>
      </c>
      <c r="E13" s="131" t="s">
        <v>18</v>
      </c>
      <c r="F13" s="856">
        <f>PROPOSTA!O13</f>
        <v>0</v>
      </c>
      <c r="G13" s="857">
        <f>PROPOSTA!Q13</f>
        <v>0</v>
      </c>
      <c r="H13" s="858"/>
      <c r="I13" s="179">
        <f t="shared" si="0"/>
        <v>0</v>
      </c>
      <c r="J13" s="859">
        <f t="shared" ref="J13:J38" si="1">IF(F13=0,0,F13*(1+I13))</f>
        <v>0</v>
      </c>
      <c r="K13" s="859">
        <f t="shared" ref="K13:K38" si="2">G13+J13</f>
        <v>0</v>
      </c>
      <c r="L13" s="275">
        <f t="shared" ref="L13:L31" si="3">X13</f>
        <v>0</v>
      </c>
      <c r="M13" s="852">
        <f>IF(Y13="excesso","excesso",IF(L13=0,0,ROUND(L13*F13,2)))</f>
        <v>0</v>
      </c>
      <c r="N13" s="853"/>
      <c r="O13" s="854"/>
      <c r="P13" s="855">
        <f>IF(L13=0,0,ROUND(L13*J13,2))</f>
        <v>0</v>
      </c>
      <c r="Q13" s="853"/>
      <c r="R13" s="854"/>
      <c r="S13" s="485">
        <f t="shared" ref="S13:S31" si="4">P13-M13</f>
        <v>0</v>
      </c>
      <c r="U13" s="46" t="str">
        <f t="shared" ref="U13:U66" si="5">IF(T13="X","x",IF(P13&gt;0,"x",""))</f>
        <v/>
      </c>
      <c r="W13" s="264"/>
      <c r="X13" s="270">
        <f>IF(W13=0,0,IF(W13&lt;'med d'!W13,"pouco",IF(W13&gt;PROPOSTA!R13,"EXCESSO",W13-'med d'!W13)))</f>
        <v>0</v>
      </c>
      <c r="Y13" s="239">
        <f>IF('med d'!Y13-X13&lt;0,"excesso",'med d'!Y13-X13)</f>
        <v>0</v>
      </c>
      <c r="Z13" s="46"/>
      <c r="AA13" s="46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Y13" s="69"/>
      <c r="AZ13" s="69"/>
      <c r="BA13" s="69"/>
      <c r="BB13" s="69"/>
    </row>
    <row r="14" spans="1:54" x14ac:dyDescent="0.2">
      <c r="A14" s="51">
        <v>589100</v>
      </c>
      <c r="B14" s="50" t="s">
        <v>193</v>
      </c>
      <c r="C14" s="136" t="s">
        <v>173</v>
      </c>
      <c r="D14" s="194" t="s">
        <v>76</v>
      </c>
      <c r="E14" s="131" t="s">
        <v>18</v>
      </c>
      <c r="F14" s="856">
        <f>PROPOSTA!O14</f>
        <v>0</v>
      </c>
      <c r="G14" s="857">
        <f>PROPOSTA!Q14</f>
        <v>0</v>
      </c>
      <c r="H14" s="858"/>
      <c r="I14" s="179">
        <f>$S$6</f>
        <v>0</v>
      </c>
      <c r="J14" s="859">
        <f t="shared" si="1"/>
        <v>0</v>
      </c>
      <c r="K14" s="859">
        <f t="shared" si="2"/>
        <v>0</v>
      </c>
      <c r="L14" s="275">
        <f t="shared" si="3"/>
        <v>0</v>
      </c>
      <c r="M14" s="852">
        <f t="shared" ref="M14:M38" si="6">IF(Y14="excesso","excesso",IF(L14=0,0,ROUND(L14*F14,2)))</f>
        <v>0</v>
      </c>
      <c r="N14" s="853"/>
      <c r="O14" s="854"/>
      <c r="P14" s="855">
        <f t="shared" ref="P14:P38" si="7">IF(L14=0,0,ROUND(L14*J14,2))</f>
        <v>0</v>
      </c>
      <c r="Q14" s="853"/>
      <c r="R14" s="854"/>
      <c r="S14" s="485">
        <f t="shared" si="4"/>
        <v>0</v>
      </c>
      <c r="U14" s="46" t="str">
        <f t="shared" si="5"/>
        <v/>
      </c>
      <c r="W14" s="264"/>
      <c r="X14" s="270">
        <f>IF(W14=0,0,IF(W14&lt;'med d'!W14,"pouco",IF(W14&gt;PROPOSTA!R14,"EXCESSO",W14-'med d'!W14)))</f>
        <v>0</v>
      </c>
      <c r="Y14" s="239">
        <f>IF('med d'!Y14-X14&lt;0,"excesso",'med d'!Y14-X14)</f>
        <v>0</v>
      </c>
      <c r="Z14" s="69"/>
      <c r="AA14" s="69"/>
      <c r="AU14" s="69"/>
      <c r="AV14" s="69"/>
      <c r="AY14" s="69"/>
      <c r="AZ14" s="69"/>
      <c r="BA14" s="69"/>
      <c r="BB14" s="69"/>
    </row>
    <row r="15" spans="1:54" x14ac:dyDescent="0.2">
      <c r="A15" s="49">
        <v>589420</v>
      </c>
      <c r="B15" s="50" t="s">
        <v>193</v>
      </c>
      <c r="C15" s="135" t="s">
        <v>174</v>
      </c>
      <c r="D15" s="194" t="s">
        <v>85</v>
      </c>
      <c r="E15" s="131" t="s">
        <v>18</v>
      </c>
      <c r="F15" s="856">
        <f>PROPOSTA!O15</f>
        <v>0</v>
      </c>
      <c r="G15" s="857">
        <f>PROPOSTA!Q15</f>
        <v>0</v>
      </c>
      <c r="H15" s="858"/>
      <c r="I15" s="179">
        <f t="shared" ref="I15:I24" si="8">$S$8</f>
        <v>0</v>
      </c>
      <c r="J15" s="859">
        <f t="shared" si="1"/>
        <v>0</v>
      </c>
      <c r="K15" s="859">
        <f t="shared" si="2"/>
        <v>0</v>
      </c>
      <c r="L15" s="275">
        <f t="shared" si="3"/>
        <v>0</v>
      </c>
      <c r="M15" s="852">
        <f t="shared" si="6"/>
        <v>0</v>
      </c>
      <c r="N15" s="853"/>
      <c r="O15" s="854"/>
      <c r="P15" s="855">
        <f t="shared" si="7"/>
        <v>0</v>
      </c>
      <c r="Q15" s="853"/>
      <c r="R15" s="854"/>
      <c r="S15" s="485">
        <f t="shared" si="4"/>
        <v>0</v>
      </c>
      <c r="U15" s="46" t="str">
        <f t="shared" si="5"/>
        <v/>
      </c>
      <c r="W15" s="265"/>
      <c r="X15" s="270">
        <f>IF(W15=0,0,IF(W15&lt;'med d'!W15,"pouco",IF(W15&gt;PROPOSTA!R15,"EXCESSO",W15-'med d'!W15)))</f>
        <v>0</v>
      </c>
      <c r="Y15" s="239">
        <f>IF('med d'!Y15-X15&lt;0,"excesso",'med d'!Y15-X15)</f>
        <v>0</v>
      </c>
      <c r="Z15" s="69"/>
      <c r="AA15" s="69"/>
      <c r="AY15" s="69"/>
      <c r="AZ15" s="69"/>
      <c r="BA15" s="69"/>
      <c r="BB15" s="69"/>
    </row>
    <row r="16" spans="1:54" x14ac:dyDescent="0.2">
      <c r="A16" s="53">
        <v>589520</v>
      </c>
      <c r="B16" s="50" t="s">
        <v>193</v>
      </c>
      <c r="C16" s="135" t="s">
        <v>175</v>
      </c>
      <c r="D16" s="194" t="s">
        <v>87</v>
      </c>
      <c r="E16" s="131" t="s">
        <v>18</v>
      </c>
      <c r="F16" s="856">
        <f>PROPOSTA!O16</f>
        <v>0</v>
      </c>
      <c r="G16" s="857">
        <f>PROPOSTA!Q16</f>
        <v>0</v>
      </c>
      <c r="H16" s="858"/>
      <c r="I16" s="179">
        <f t="shared" si="8"/>
        <v>0</v>
      </c>
      <c r="J16" s="859">
        <f t="shared" si="1"/>
        <v>0</v>
      </c>
      <c r="K16" s="859">
        <f t="shared" si="2"/>
        <v>0</v>
      </c>
      <c r="L16" s="275">
        <f t="shared" si="3"/>
        <v>0</v>
      </c>
      <c r="M16" s="852">
        <f t="shared" si="6"/>
        <v>0</v>
      </c>
      <c r="N16" s="853"/>
      <c r="O16" s="854"/>
      <c r="P16" s="855">
        <f t="shared" si="7"/>
        <v>0</v>
      </c>
      <c r="Q16" s="853"/>
      <c r="R16" s="854"/>
      <c r="S16" s="485">
        <f t="shared" si="4"/>
        <v>0</v>
      </c>
      <c r="U16" s="46" t="str">
        <f t="shared" si="5"/>
        <v/>
      </c>
      <c r="W16" s="265"/>
      <c r="X16" s="270">
        <f>IF(W16=0,0,IF(W16&lt;'med d'!W16,"pouco",IF(W16&gt;PROPOSTA!R16,"EXCESSO",W16-'med d'!W16)))</f>
        <v>0</v>
      </c>
      <c r="Y16" s="239">
        <f>IF('med d'!Y16-X16&lt;0,"excesso",'med d'!Y16-X16)</f>
        <v>0</v>
      </c>
      <c r="Z16" s="69"/>
      <c r="AA16" s="69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Y16" s="69"/>
      <c r="AZ16" s="69"/>
      <c r="BA16" s="69"/>
      <c r="BB16" s="69"/>
    </row>
    <row r="17" spans="1:54" x14ac:dyDescent="0.2">
      <c r="A17" s="53">
        <v>589520</v>
      </c>
      <c r="B17" s="50" t="s">
        <v>193</v>
      </c>
      <c r="C17" s="135" t="s">
        <v>176</v>
      </c>
      <c r="D17" s="194" t="s">
        <v>87</v>
      </c>
      <c r="E17" s="131" t="s">
        <v>18</v>
      </c>
      <c r="F17" s="856">
        <f>PROPOSTA!O17</f>
        <v>0</v>
      </c>
      <c r="G17" s="857">
        <f>PROPOSTA!Q17</f>
        <v>0</v>
      </c>
      <c r="H17" s="858"/>
      <c r="I17" s="179">
        <f t="shared" si="8"/>
        <v>0</v>
      </c>
      <c r="J17" s="859">
        <f t="shared" si="1"/>
        <v>0</v>
      </c>
      <c r="K17" s="859">
        <f t="shared" si="2"/>
        <v>0</v>
      </c>
      <c r="L17" s="275">
        <f t="shared" si="3"/>
        <v>0</v>
      </c>
      <c r="M17" s="852">
        <f t="shared" si="6"/>
        <v>0</v>
      </c>
      <c r="N17" s="853"/>
      <c r="O17" s="854"/>
      <c r="P17" s="855">
        <f t="shared" si="7"/>
        <v>0</v>
      </c>
      <c r="Q17" s="853"/>
      <c r="R17" s="854"/>
      <c r="S17" s="485">
        <f t="shared" si="4"/>
        <v>0</v>
      </c>
      <c r="U17" s="46" t="str">
        <f t="shared" si="5"/>
        <v/>
      </c>
      <c r="W17" s="265"/>
      <c r="X17" s="270">
        <f>IF(W17=0,0,IF(W17&lt;'med d'!W17,"pouco",IF(W17&gt;PROPOSTA!R17,"EXCESSO",W17-'med d'!W17)))</f>
        <v>0</v>
      </c>
      <c r="Y17" s="239">
        <f>IF('med d'!Y17-X17&lt;0,"excesso",'med d'!Y17-X17)</f>
        <v>0</v>
      </c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Y17" s="69"/>
      <c r="AZ17" s="69"/>
      <c r="BA17" s="69"/>
      <c r="BB17" s="69"/>
    </row>
    <row r="18" spans="1:54" x14ac:dyDescent="0.2">
      <c r="A18" s="53">
        <v>589520</v>
      </c>
      <c r="B18" s="50" t="s">
        <v>193</v>
      </c>
      <c r="C18" s="135" t="s">
        <v>177</v>
      </c>
      <c r="D18" s="194" t="s">
        <v>87</v>
      </c>
      <c r="E18" s="131" t="s">
        <v>18</v>
      </c>
      <c r="F18" s="856">
        <f>PROPOSTA!O18</f>
        <v>0</v>
      </c>
      <c r="G18" s="857">
        <f>PROPOSTA!Q18</f>
        <v>0</v>
      </c>
      <c r="H18" s="858"/>
      <c r="I18" s="179">
        <f t="shared" si="8"/>
        <v>0</v>
      </c>
      <c r="J18" s="859">
        <f t="shared" si="1"/>
        <v>0</v>
      </c>
      <c r="K18" s="859">
        <f t="shared" si="2"/>
        <v>0</v>
      </c>
      <c r="L18" s="275">
        <f t="shared" si="3"/>
        <v>0</v>
      </c>
      <c r="M18" s="852">
        <f t="shared" si="6"/>
        <v>0</v>
      </c>
      <c r="N18" s="853"/>
      <c r="O18" s="854"/>
      <c r="P18" s="855">
        <f t="shared" si="7"/>
        <v>0</v>
      </c>
      <c r="Q18" s="853"/>
      <c r="R18" s="854"/>
      <c r="S18" s="485">
        <f t="shared" si="4"/>
        <v>0</v>
      </c>
      <c r="U18" s="46" t="str">
        <f t="shared" si="5"/>
        <v/>
      </c>
      <c r="W18" s="265"/>
      <c r="X18" s="270">
        <f>IF(W18=0,0,IF(W18&lt;'med d'!W18,"pouco",IF(W18&gt;PROPOSTA!R18,"EXCESSO",W18-'med d'!W18)))</f>
        <v>0</v>
      </c>
      <c r="Y18" s="239">
        <f>IF('med d'!Y18-X18&lt;0,"excesso",'med d'!Y18-X18)</f>
        <v>0</v>
      </c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Y18" s="69"/>
      <c r="AZ18" s="69"/>
      <c r="BA18" s="69"/>
      <c r="BB18" s="69"/>
    </row>
    <row r="19" spans="1:54" x14ac:dyDescent="0.2">
      <c r="A19" s="53">
        <v>589520</v>
      </c>
      <c r="B19" s="50" t="s">
        <v>193</v>
      </c>
      <c r="C19" s="135" t="s">
        <v>178</v>
      </c>
      <c r="D19" s="194" t="s">
        <v>87</v>
      </c>
      <c r="E19" s="131" t="s">
        <v>18</v>
      </c>
      <c r="F19" s="856">
        <f>PROPOSTA!O19</f>
        <v>0</v>
      </c>
      <c r="G19" s="857">
        <f>PROPOSTA!Q19</f>
        <v>0</v>
      </c>
      <c r="H19" s="858"/>
      <c r="I19" s="179">
        <f t="shared" si="8"/>
        <v>0</v>
      </c>
      <c r="J19" s="859">
        <f t="shared" si="1"/>
        <v>0</v>
      </c>
      <c r="K19" s="859">
        <f t="shared" si="2"/>
        <v>0</v>
      </c>
      <c r="L19" s="275">
        <f t="shared" si="3"/>
        <v>0</v>
      </c>
      <c r="M19" s="852">
        <f t="shared" si="6"/>
        <v>0</v>
      </c>
      <c r="N19" s="853"/>
      <c r="O19" s="854"/>
      <c r="P19" s="855">
        <f t="shared" si="7"/>
        <v>0</v>
      </c>
      <c r="Q19" s="853"/>
      <c r="R19" s="854"/>
      <c r="S19" s="485">
        <f t="shared" si="4"/>
        <v>0</v>
      </c>
      <c r="U19" s="46" t="str">
        <f t="shared" si="5"/>
        <v/>
      </c>
      <c r="W19" s="265"/>
      <c r="X19" s="270">
        <f>IF(W19=0,0,IF(W19&lt;'med d'!W19,"pouco",IF(W19&gt;PROPOSTA!R19,"EXCESSO",W19-'med d'!W19)))</f>
        <v>0</v>
      </c>
      <c r="Y19" s="239">
        <f>IF('med d'!Y19-X19&lt;0,"excesso",'med d'!Y19-X19)</f>
        <v>0</v>
      </c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Y19" s="69"/>
      <c r="AZ19" s="69"/>
      <c r="BA19" s="69"/>
      <c r="BB19" s="69"/>
    </row>
    <row r="20" spans="1:54" x14ac:dyDescent="0.2">
      <c r="A20" s="53">
        <v>589220</v>
      </c>
      <c r="B20" s="50" t="s">
        <v>193</v>
      </c>
      <c r="C20" s="135" t="s">
        <v>194</v>
      </c>
      <c r="D20" s="194" t="s">
        <v>195</v>
      </c>
      <c r="E20" s="131" t="s">
        <v>18</v>
      </c>
      <c r="F20" s="856">
        <f>PROPOSTA!O20</f>
        <v>0</v>
      </c>
      <c r="G20" s="857">
        <f>PROPOSTA!Q20</f>
        <v>0</v>
      </c>
      <c r="H20" s="858"/>
      <c r="I20" s="179">
        <f t="shared" si="8"/>
        <v>0</v>
      </c>
      <c r="J20" s="859">
        <f t="shared" si="1"/>
        <v>0</v>
      </c>
      <c r="K20" s="859">
        <f t="shared" si="2"/>
        <v>0</v>
      </c>
      <c r="L20" s="275">
        <f t="shared" si="3"/>
        <v>0</v>
      </c>
      <c r="M20" s="852">
        <f t="shared" si="6"/>
        <v>0</v>
      </c>
      <c r="N20" s="853"/>
      <c r="O20" s="854"/>
      <c r="P20" s="855">
        <f t="shared" si="7"/>
        <v>0</v>
      </c>
      <c r="Q20" s="853"/>
      <c r="R20" s="854"/>
      <c r="S20" s="485">
        <f t="shared" si="4"/>
        <v>0</v>
      </c>
      <c r="U20" s="46" t="str">
        <f t="shared" si="5"/>
        <v/>
      </c>
      <c r="W20" s="265"/>
      <c r="X20" s="270">
        <f>IF(W20=0,0,IF(W20&lt;'med d'!W20,"pouco",IF(W20&gt;PROPOSTA!R20,"EXCESSO",W20-'med d'!W20)))</f>
        <v>0</v>
      </c>
      <c r="Y20" s="239">
        <f>IF('med d'!Y20-X20&lt;0,"excesso",'med d'!Y20-X20)</f>
        <v>0</v>
      </c>
      <c r="AA20" s="137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Y20" s="69"/>
      <c r="AZ20" s="69"/>
      <c r="BA20" s="69"/>
      <c r="BB20" s="69"/>
    </row>
    <row r="21" spans="1:54" x14ac:dyDescent="0.2">
      <c r="A21" s="53">
        <v>589320</v>
      </c>
      <c r="B21" s="50" t="s">
        <v>193</v>
      </c>
      <c r="C21" s="135" t="s">
        <v>179</v>
      </c>
      <c r="D21" s="194" t="s">
        <v>88</v>
      </c>
      <c r="E21" s="131" t="s">
        <v>18</v>
      </c>
      <c r="F21" s="856">
        <f>PROPOSTA!O21</f>
        <v>0</v>
      </c>
      <c r="G21" s="857">
        <f>PROPOSTA!Q21</f>
        <v>0</v>
      </c>
      <c r="H21" s="858"/>
      <c r="I21" s="179">
        <f t="shared" si="8"/>
        <v>0</v>
      </c>
      <c r="J21" s="859">
        <f t="shared" si="1"/>
        <v>0</v>
      </c>
      <c r="K21" s="859">
        <f t="shared" si="2"/>
        <v>0</v>
      </c>
      <c r="L21" s="275">
        <f t="shared" si="3"/>
        <v>0</v>
      </c>
      <c r="M21" s="852">
        <f t="shared" si="6"/>
        <v>0</v>
      </c>
      <c r="N21" s="853"/>
      <c r="O21" s="854"/>
      <c r="P21" s="855">
        <f t="shared" si="7"/>
        <v>0</v>
      </c>
      <c r="Q21" s="853"/>
      <c r="R21" s="854"/>
      <c r="S21" s="485">
        <f t="shared" si="4"/>
        <v>0</v>
      </c>
      <c r="U21" s="46" t="str">
        <f t="shared" si="5"/>
        <v/>
      </c>
      <c r="W21" s="265"/>
      <c r="X21" s="270">
        <f>IF(W21=0,0,IF(W21&lt;'med d'!W21,"pouco",IF(W21&gt;PROPOSTA!R21,"EXCESSO",W21-'med d'!W21)))</f>
        <v>0</v>
      </c>
      <c r="Y21" s="239">
        <f>IF('med d'!Y21-X21&lt;0,"excesso",'med d'!Y21-X21)</f>
        <v>0</v>
      </c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Y21" s="69"/>
      <c r="AZ21" s="69"/>
      <c r="BA21" s="69"/>
      <c r="BB21" s="69"/>
    </row>
    <row r="22" spans="1:54" x14ac:dyDescent="0.2">
      <c r="A22" s="53">
        <v>589320</v>
      </c>
      <c r="B22" s="50" t="s">
        <v>193</v>
      </c>
      <c r="C22" s="135" t="s">
        <v>180</v>
      </c>
      <c r="D22" s="194" t="s">
        <v>88</v>
      </c>
      <c r="E22" s="131" t="s">
        <v>18</v>
      </c>
      <c r="F22" s="856">
        <f>PROPOSTA!O22</f>
        <v>0</v>
      </c>
      <c r="G22" s="857">
        <f>PROPOSTA!Q22</f>
        <v>0</v>
      </c>
      <c r="H22" s="858"/>
      <c r="I22" s="179">
        <f t="shared" si="8"/>
        <v>0</v>
      </c>
      <c r="J22" s="859">
        <f t="shared" si="1"/>
        <v>0</v>
      </c>
      <c r="K22" s="859">
        <f t="shared" si="2"/>
        <v>0</v>
      </c>
      <c r="L22" s="275">
        <f t="shared" si="3"/>
        <v>0</v>
      </c>
      <c r="M22" s="852">
        <f t="shared" si="6"/>
        <v>0</v>
      </c>
      <c r="N22" s="853"/>
      <c r="O22" s="854"/>
      <c r="P22" s="855">
        <f t="shared" si="7"/>
        <v>0</v>
      </c>
      <c r="Q22" s="853"/>
      <c r="R22" s="854"/>
      <c r="S22" s="485">
        <f t="shared" si="4"/>
        <v>0</v>
      </c>
      <c r="U22" s="46" t="str">
        <f t="shared" si="5"/>
        <v/>
      </c>
      <c r="W22" s="265"/>
      <c r="X22" s="270">
        <f>IF(W22=0,0,IF(W22&lt;'med d'!W22,"pouco",IF(W22&gt;PROPOSTA!R22,"EXCESSO",W22-'med d'!W22)))</f>
        <v>0</v>
      </c>
      <c r="Y22" s="239">
        <f>IF('med d'!Y22-X22&lt;0,"excesso",'med d'!Y22-X22)</f>
        <v>0</v>
      </c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Y22" s="69"/>
      <c r="AZ22" s="69"/>
      <c r="BA22" s="69"/>
      <c r="BB22" s="69"/>
    </row>
    <row r="23" spans="1:54" x14ac:dyDescent="0.2">
      <c r="A23" s="53">
        <v>589320</v>
      </c>
      <c r="B23" s="50" t="s">
        <v>193</v>
      </c>
      <c r="C23" s="135" t="s">
        <v>181</v>
      </c>
      <c r="D23" s="194" t="s">
        <v>88</v>
      </c>
      <c r="E23" s="131" t="s">
        <v>18</v>
      </c>
      <c r="F23" s="856">
        <f>PROPOSTA!O23</f>
        <v>0</v>
      </c>
      <c r="G23" s="857">
        <f>PROPOSTA!Q23</f>
        <v>0</v>
      </c>
      <c r="H23" s="858"/>
      <c r="I23" s="179">
        <f t="shared" si="8"/>
        <v>0</v>
      </c>
      <c r="J23" s="859">
        <f t="shared" si="1"/>
        <v>0</v>
      </c>
      <c r="K23" s="859">
        <f t="shared" si="2"/>
        <v>0</v>
      </c>
      <c r="L23" s="275">
        <f t="shared" si="3"/>
        <v>0</v>
      </c>
      <c r="M23" s="852">
        <f t="shared" si="6"/>
        <v>0</v>
      </c>
      <c r="N23" s="853"/>
      <c r="O23" s="854"/>
      <c r="P23" s="855">
        <f t="shared" si="7"/>
        <v>0</v>
      </c>
      <c r="Q23" s="853"/>
      <c r="R23" s="854"/>
      <c r="S23" s="485">
        <f t="shared" si="4"/>
        <v>0</v>
      </c>
      <c r="U23" s="46" t="str">
        <f t="shared" si="5"/>
        <v/>
      </c>
      <c r="W23" s="265"/>
      <c r="X23" s="270">
        <f>IF(W23=0,0,IF(W23&lt;'med d'!W23,"pouco",IF(W23&gt;PROPOSTA!R23,"EXCESSO",W23-'med d'!W23)))</f>
        <v>0</v>
      </c>
      <c r="Y23" s="239">
        <f>IF('med d'!Y23-X23&lt;0,"excesso",'med d'!Y23-X23)</f>
        <v>0</v>
      </c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Y23" s="69"/>
      <c r="AZ23" s="69"/>
      <c r="BA23" s="69"/>
      <c r="BB23" s="69"/>
    </row>
    <row r="24" spans="1:54" x14ac:dyDescent="0.2">
      <c r="A24" s="53">
        <v>589520</v>
      </c>
      <c r="B24" s="50" t="s">
        <v>193</v>
      </c>
      <c r="C24" s="135" t="s">
        <v>182</v>
      </c>
      <c r="D24" s="194" t="s">
        <v>87</v>
      </c>
      <c r="E24" s="131" t="s">
        <v>18</v>
      </c>
      <c r="F24" s="856">
        <f>PROPOSTA!O24</f>
        <v>0</v>
      </c>
      <c r="G24" s="857">
        <f>PROPOSTA!Q24</f>
        <v>0</v>
      </c>
      <c r="H24" s="858"/>
      <c r="I24" s="179">
        <f t="shared" si="8"/>
        <v>0</v>
      </c>
      <c r="J24" s="859">
        <f t="shared" si="1"/>
        <v>0</v>
      </c>
      <c r="K24" s="859">
        <f t="shared" si="2"/>
        <v>0</v>
      </c>
      <c r="L24" s="275">
        <f t="shared" si="3"/>
        <v>0</v>
      </c>
      <c r="M24" s="852">
        <f t="shared" si="6"/>
        <v>0</v>
      </c>
      <c r="N24" s="853"/>
      <c r="O24" s="854"/>
      <c r="P24" s="855">
        <f t="shared" si="7"/>
        <v>0</v>
      </c>
      <c r="Q24" s="853"/>
      <c r="R24" s="854"/>
      <c r="S24" s="485">
        <f t="shared" si="4"/>
        <v>0</v>
      </c>
      <c r="U24" s="46" t="str">
        <f t="shared" si="5"/>
        <v/>
      </c>
      <c r="W24" s="265"/>
      <c r="X24" s="270">
        <f>IF(W24=0,0,IF(W24&lt;'med d'!W24,"pouco",IF(W24&gt;PROPOSTA!R24,"EXCESSO",W24-'med d'!W24)))</f>
        <v>0</v>
      </c>
      <c r="Y24" s="239">
        <f>IF('med d'!Y24-X24&lt;0,"excesso",'med d'!Y24-X24)</f>
        <v>0</v>
      </c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Y24" s="69"/>
      <c r="AZ24" s="69"/>
      <c r="BA24" s="69"/>
      <c r="BB24" s="69"/>
    </row>
    <row r="25" spans="1:54" x14ac:dyDescent="0.2">
      <c r="A25" s="53">
        <v>589000</v>
      </c>
      <c r="B25" s="50" t="s">
        <v>193</v>
      </c>
      <c r="C25" s="135" t="s">
        <v>183</v>
      </c>
      <c r="D25" s="194" t="s">
        <v>89</v>
      </c>
      <c r="E25" s="131" t="s">
        <v>18</v>
      </c>
      <c r="F25" s="856">
        <f>PROPOSTA!O25</f>
        <v>0</v>
      </c>
      <c r="G25" s="857">
        <f>PROPOSTA!Q25</f>
        <v>0</v>
      </c>
      <c r="H25" s="858"/>
      <c r="I25" s="179">
        <f t="shared" ref="I25:I37" si="9">$S$7</f>
        <v>0</v>
      </c>
      <c r="J25" s="859">
        <f t="shared" si="1"/>
        <v>0</v>
      </c>
      <c r="K25" s="859">
        <f t="shared" si="2"/>
        <v>0</v>
      </c>
      <c r="L25" s="275">
        <f t="shared" si="3"/>
        <v>0</v>
      </c>
      <c r="M25" s="852">
        <f t="shared" si="6"/>
        <v>0</v>
      </c>
      <c r="N25" s="853"/>
      <c r="O25" s="854"/>
      <c r="P25" s="855">
        <f t="shared" si="7"/>
        <v>0</v>
      </c>
      <c r="Q25" s="853"/>
      <c r="R25" s="854"/>
      <c r="S25" s="485">
        <f t="shared" si="4"/>
        <v>0</v>
      </c>
      <c r="U25" s="46" t="str">
        <f t="shared" si="5"/>
        <v/>
      </c>
      <c r="W25" s="265"/>
      <c r="X25" s="270">
        <f>IF(W25=0,0,IF(W25&lt;'med d'!W25,"pouco",IF(W25&gt;PROPOSTA!R25,"EXCESSO",W25-'med d'!W25)))</f>
        <v>0</v>
      </c>
      <c r="Y25" s="239">
        <f>IF('med d'!Y25-X25&lt;0,"excesso",'med d'!Y25-X25)</f>
        <v>0</v>
      </c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Y25" s="69"/>
      <c r="AZ25" s="69"/>
      <c r="BA25" s="69"/>
      <c r="BB25" s="69"/>
    </row>
    <row r="26" spans="1:54" x14ac:dyDescent="0.2">
      <c r="A26" s="53">
        <v>589000</v>
      </c>
      <c r="B26" s="50" t="s">
        <v>193</v>
      </c>
      <c r="C26" s="135" t="s">
        <v>184</v>
      </c>
      <c r="D26" s="194" t="s">
        <v>89</v>
      </c>
      <c r="E26" s="131" t="s">
        <v>18</v>
      </c>
      <c r="F26" s="856">
        <f>PROPOSTA!O26</f>
        <v>0</v>
      </c>
      <c r="G26" s="857">
        <f>PROPOSTA!Q26</f>
        <v>0</v>
      </c>
      <c r="H26" s="858"/>
      <c r="I26" s="179">
        <f t="shared" si="9"/>
        <v>0</v>
      </c>
      <c r="J26" s="859">
        <f t="shared" si="1"/>
        <v>0</v>
      </c>
      <c r="K26" s="859">
        <f t="shared" si="2"/>
        <v>0</v>
      </c>
      <c r="L26" s="275">
        <f t="shared" si="3"/>
        <v>0</v>
      </c>
      <c r="M26" s="852">
        <f t="shared" si="6"/>
        <v>0</v>
      </c>
      <c r="N26" s="853"/>
      <c r="O26" s="854"/>
      <c r="P26" s="855">
        <f t="shared" si="7"/>
        <v>0</v>
      </c>
      <c r="Q26" s="853"/>
      <c r="R26" s="854"/>
      <c r="S26" s="485">
        <f t="shared" si="4"/>
        <v>0</v>
      </c>
      <c r="U26" s="46" t="str">
        <f t="shared" si="5"/>
        <v/>
      </c>
      <c r="W26" s="265"/>
      <c r="X26" s="270">
        <f>IF(W26=0,0,IF(W26&lt;'med d'!W26,"pouco",IF(W26&gt;PROPOSTA!R26,"EXCESSO",W26-'med d'!W26)))</f>
        <v>0</v>
      </c>
      <c r="Y26" s="239">
        <f>IF('med d'!Y26-X26&lt;0,"excesso",'med d'!Y26-X26)</f>
        <v>0</v>
      </c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Y26" s="69"/>
      <c r="AZ26" s="69"/>
      <c r="BA26" s="69"/>
      <c r="BB26" s="69"/>
    </row>
    <row r="27" spans="1:54" x14ac:dyDescent="0.2">
      <c r="A27" s="53">
        <v>589000</v>
      </c>
      <c r="B27" s="50" t="s">
        <v>193</v>
      </c>
      <c r="C27" s="135" t="s">
        <v>185</v>
      </c>
      <c r="D27" s="194" t="s">
        <v>89</v>
      </c>
      <c r="E27" s="131" t="s">
        <v>18</v>
      </c>
      <c r="F27" s="856">
        <f>PROPOSTA!O27</f>
        <v>0</v>
      </c>
      <c r="G27" s="857">
        <f>PROPOSTA!Q27</f>
        <v>0</v>
      </c>
      <c r="H27" s="858"/>
      <c r="I27" s="179">
        <f t="shared" si="9"/>
        <v>0</v>
      </c>
      <c r="J27" s="859">
        <f t="shared" si="1"/>
        <v>0</v>
      </c>
      <c r="K27" s="859">
        <f t="shared" si="2"/>
        <v>0</v>
      </c>
      <c r="L27" s="275">
        <f t="shared" si="3"/>
        <v>0</v>
      </c>
      <c r="M27" s="852">
        <f t="shared" si="6"/>
        <v>0</v>
      </c>
      <c r="N27" s="853"/>
      <c r="O27" s="854"/>
      <c r="P27" s="855">
        <f t="shared" si="7"/>
        <v>0</v>
      </c>
      <c r="Q27" s="853"/>
      <c r="R27" s="854"/>
      <c r="S27" s="485">
        <f t="shared" si="4"/>
        <v>0</v>
      </c>
      <c r="U27" s="46" t="str">
        <f t="shared" si="5"/>
        <v/>
      </c>
      <c r="W27" s="265"/>
      <c r="X27" s="270">
        <f>IF(W27=0,0,IF(W27&lt;'med d'!W27,"pouco",IF(W27&gt;PROPOSTA!R27,"EXCESSO",W27-'med d'!W27)))</f>
        <v>0</v>
      </c>
      <c r="Y27" s="239">
        <f>IF('med d'!Y27-X27&lt;0,"excesso",'med d'!Y27-X27)</f>
        <v>0</v>
      </c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Y27" s="69"/>
      <c r="AZ27" s="69"/>
      <c r="BA27" s="69"/>
      <c r="BB27" s="69"/>
    </row>
    <row r="28" spans="1:54" x14ac:dyDescent="0.2">
      <c r="A28" s="53">
        <v>589000</v>
      </c>
      <c r="B28" s="50" t="s">
        <v>193</v>
      </c>
      <c r="C28" s="135" t="s">
        <v>186</v>
      </c>
      <c r="D28" s="194" t="s">
        <v>89</v>
      </c>
      <c r="E28" s="131" t="s">
        <v>18</v>
      </c>
      <c r="F28" s="856">
        <f>PROPOSTA!O28</f>
        <v>0</v>
      </c>
      <c r="G28" s="857">
        <f>PROPOSTA!Q28</f>
        <v>0</v>
      </c>
      <c r="H28" s="858"/>
      <c r="I28" s="179">
        <f t="shared" si="9"/>
        <v>0</v>
      </c>
      <c r="J28" s="859">
        <f t="shared" si="1"/>
        <v>0</v>
      </c>
      <c r="K28" s="859">
        <f t="shared" si="2"/>
        <v>0</v>
      </c>
      <c r="L28" s="275">
        <f t="shared" si="3"/>
        <v>0</v>
      </c>
      <c r="M28" s="852">
        <f t="shared" si="6"/>
        <v>0</v>
      </c>
      <c r="N28" s="853"/>
      <c r="O28" s="854"/>
      <c r="P28" s="855">
        <f t="shared" si="7"/>
        <v>0</v>
      </c>
      <c r="Q28" s="853"/>
      <c r="R28" s="854"/>
      <c r="S28" s="485">
        <f t="shared" si="4"/>
        <v>0</v>
      </c>
      <c r="U28" s="46" t="str">
        <f t="shared" si="5"/>
        <v/>
      </c>
      <c r="W28" s="265"/>
      <c r="X28" s="270">
        <f>IF(W28=0,0,IF(W28&lt;'med d'!W28,"pouco",IF(W28&gt;PROPOSTA!R28,"EXCESSO",W28-'med d'!W28)))</f>
        <v>0</v>
      </c>
      <c r="Y28" s="239">
        <f>IF('med d'!Y28-X28&lt;0,"excesso",'med d'!Y28-X28)</f>
        <v>0</v>
      </c>
      <c r="AU28" s="69"/>
      <c r="AV28" s="69"/>
      <c r="AY28" s="69"/>
      <c r="AZ28" s="69"/>
      <c r="BA28" s="69"/>
      <c r="BB28" s="69"/>
    </row>
    <row r="29" spans="1:54" x14ac:dyDescent="0.2">
      <c r="A29" s="53">
        <v>589000</v>
      </c>
      <c r="B29" s="50" t="s">
        <v>193</v>
      </c>
      <c r="C29" s="135" t="s">
        <v>187</v>
      </c>
      <c r="D29" s="194" t="s">
        <v>89</v>
      </c>
      <c r="E29" s="131" t="s">
        <v>18</v>
      </c>
      <c r="F29" s="856">
        <f>PROPOSTA!O29</f>
        <v>0</v>
      </c>
      <c r="G29" s="857">
        <f>PROPOSTA!Q29</f>
        <v>0</v>
      </c>
      <c r="H29" s="858"/>
      <c r="I29" s="179">
        <f t="shared" si="9"/>
        <v>0</v>
      </c>
      <c r="J29" s="859">
        <f t="shared" si="1"/>
        <v>0</v>
      </c>
      <c r="K29" s="859">
        <f t="shared" si="2"/>
        <v>0</v>
      </c>
      <c r="L29" s="275">
        <f t="shared" si="3"/>
        <v>0</v>
      </c>
      <c r="M29" s="852">
        <f t="shared" si="6"/>
        <v>0</v>
      </c>
      <c r="N29" s="853"/>
      <c r="O29" s="854"/>
      <c r="P29" s="855">
        <f t="shared" si="7"/>
        <v>0</v>
      </c>
      <c r="Q29" s="853"/>
      <c r="R29" s="854"/>
      <c r="S29" s="485">
        <f t="shared" si="4"/>
        <v>0</v>
      </c>
      <c r="U29" s="46" t="str">
        <f t="shared" si="5"/>
        <v/>
      </c>
      <c r="W29" s="265"/>
      <c r="X29" s="270">
        <f>IF(W29=0,0,IF(W29&lt;'med d'!W29,"pouco",IF(W29&gt;PROPOSTA!R29,"EXCESSO",W29-'med d'!W29)))</f>
        <v>0</v>
      </c>
      <c r="Y29" s="239">
        <f>IF('med d'!Y29-X29&lt;0,"excesso",'med d'!Y29-X29)</f>
        <v>0</v>
      </c>
      <c r="AY29" s="69"/>
      <c r="AZ29" s="69"/>
      <c r="BA29" s="69"/>
      <c r="BB29" s="69"/>
    </row>
    <row r="30" spans="1:54" x14ac:dyDescent="0.2">
      <c r="A30" s="53">
        <v>589000</v>
      </c>
      <c r="B30" s="50" t="s">
        <v>193</v>
      </c>
      <c r="C30" s="135" t="s">
        <v>188</v>
      </c>
      <c r="D30" s="194" t="s">
        <v>89</v>
      </c>
      <c r="E30" s="131" t="s">
        <v>18</v>
      </c>
      <c r="F30" s="856">
        <f>PROPOSTA!O30</f>
        <v>0</v>
      </c>
      <c r="G30" s="857">
        <f>PROPOSTA!Q30</f>
        <v>0</v>
      </c>
      <c r="H30" s="858"/>
      <c r="I30" s="179">
        <f t="shared" si="9"/>
        <v>0</v>
      </c>
      <c r="J30" s="859">
        <f t="shared" si="1"/>
        <v>0</v>
      </c>
      <c r="K30" s="859">
        <f t="shared" si="2"/>
        <v>0</v>
      </c>
      <c r="L30" s="275">
        <f t="shared" si="3"/>
        <v>0</v>
      </c>
      <c r="M30" s="852">
        <f t="shared" si="6"/>
        <v>0</v>
      </c>
      <c r="N30" s="853"/>
      <c r="O30" s="854"/>
      <c r="P30" s="855">
        <f t="shared" si="7"/>
        <v>0</v>
      </c>
      <c r="Q30" s="853"/>
      <c r="R30" s="854"/>
      <c r="S30" s="485">
        <f t="shared" si="4"/>
        <v>0</v>
      </c>
      <c r="U30" s="46" t="str">
        <f t="shared" si="5"/>
        <v/>
      </c>
      <c r="W30" s="265"/>
      <c r="X30" s="270">
        <f>IF(W30=0,0,IF(W30&lt;'med d'!W30,"pouco",IF(W30&gt;PROPOSTA!R30,"EXCESSO",W30-'med d'!W30)))</f>
        <v>0</v>
      </c>
      <c r="Y30" s="239">
        <f>IF('med d'!Y30-X30&lt;0,"excesso",'med d'!Y30-X30)</f>
        <v>0</v>
      </c>
      <c r="AA30" s="243"/>
      <c r="AU30" s="69"/>
      <c r="AV30" s="69"/>
      <c r="AY30" s="69"/>
      <c r="AZ30" s="69"/>
      <c r="BA30" s="69"/>
      <c r="BB30" s="69"/>
    </row>
    <row r="31" spans="1:54" x14ac:dyDescent="0.2">
      <c r="A31" s="53">
        <v>589000</v>
      </c>
      <c r="B31" s="50" t="s">
        <v>193</v>
      </c>
      <c r="C31" s="135" t="s">
        <v>189</v>
      </c>
      <c r="D31" s="194" t="s">
        <v>89</v>
      </c>
      <c r="E31" s="131" t="s">
        <v>18</v>
      </c>
      <c r="F31" s="856">
        <f>PROPOSTA!O31</f>
        <v>0</v>
      </c>
      <c r="G31" s="857">
        <f>PROPOSTA!Q31</f>
        <v>0</v>
      </c>
      <c r="H31" s="858"/>
      <c r="I31" s="179">
        <f t="shared" si="9"/>
        <v>0</v>
      </c>
      <c r="J31" s="859">
        <f t="shared" si="1"/>
        <v>0</v>
      </c>
      <c r="K31" s="859">
        <f t="shared" si="2"/>
        <v>0</v>
      </c>
      <c r="L31" s="275">
        <f t="shared" si="3"/>
        <v>0</v>
      </c>
      <c r="M31" s="852">
        <f t="shared" si="6"/>
        <v>0</v>
      </c>
      <c r="N31" s="853"/>
      <c r="O31" s="854"/>
      <c r="P31" s="855">
        <f t="shared" si="7"/>
        <v>0</v>
      </c>
      <c r="Q31" s="853"/>
      <c r="R31" s="854"/>
      <c r="S31" s="485">
        <f t="shared" si="4"/>
        <v>0</v>
      </c>
      <c r="U31" s="46" t="str">
        <f t="shared" si="5"/>
        <v/>
      </c>
      <c r="W31" s="265"/>
      <c r="X31" s="270">
        <f>IF(W31=0,0,IF(W31&lt;'med d'!W31,"pouco",IF(W31&gt;PROPOSTA!R31,"EXCESSO",W31-'med d'!W31)))</f>
        <v>0</v>
      </c>
      <c r="Y31" s="239">
        <f>IF('med d'!Y31-X31&lt;0,"excesso",'med d'!Y31-X31)</f>
        <v>0</v>
      </c>
      <c r="AU31" s="69"/>
      <c r="AV31" s="69"/>
      <c r="AY31" s="69"/>
      <c r="AZ31" s="69"/>
      <c r="BA31" s="69"/>
      <c r="BB31" s="69"/>
    </row>
    <row r="32" spans="1:54" x14ac:dyDescent="0.2">
      <c r="A32" s="55">
        <v>589000</v>
      </c>
      <c r="B32" s="50" t="s">
        <v>193</v>
      </c>
      <c r="C32" s="136" t="s">
        <v>190</v>
      </c>
      <c r="D32" s="194" t="s">
        <v>89</v>
      </c>
      <c r="E32" s="132" t="s">
        <v>18</v>
      </c>
      <c r="F32" s="856">
        <f>PROPOSTA!O32</f>
        <v>0</v>
      </c>
      <c r="G32" s="857">
        <f>PROPOSTA!Q32</f>
        <v>0</v>
      </c>
      <c r="H32" s="858"/>
      <c r="I32" s="179">
        <f t="shared" si="9"/>
        <v>0</v>
      </c>
      <c r="J32" s="859">
        <f t="shared" si="1"/>
        <v>0</v>
      </c>
      <c r="K32" s="859">
        <f t="shared" si="2"/>
        <v>0</v>
      </c>
      <c r="L32" s="275">
        <f t="shared" ref="L32:L49" si="10">X32</f>
        <v>0</v>
      </c>
      <c r="M32" s="852">
        <f t="shared" si="6"/>
        <v>0</v>
      </c>
      <c r="N32" s="853"/>
      <c r="O32" s="854"/>
      <c r="P32" s="855">
        <f t="shared" si="7"/>
        <v>0</v>
      </c>
      <c r="Q32" s="853"/>
      <c r="R32" s="854"/>
      <c r="S32" s="485">
        <f t="shared" ref="S32:S66" si="11">P32-M32</f>
        <v>0</v>
      </c>
      <c r="U32" s="46" t="str">
        <f t="shared" si="5"/>
        <v/>
      </c>
      <c r="W32" s="265"/>
      <c r="X32" s="270">
        <f>IF(W32=0,0,IF(W32&lt;'med d'!W32,"pouco",IF(W32&gt;PROPOSTA!R32,"EXCESSO",W32-'med d'!W32)))</f>
        <v>0</v>
      </c>
      <c r="Y32" s="239">
        <f>IF('med d'!Y32-X32&lt;0,"excesso",'med d'!Y32-X32)</f>
        <v>0</v>
      </c>
      <c r="AY32" s="69"/>
      <c r="AZ32" s="69"/>
      <c r="BA32" s="69"/>
      <c r="BB32" s="69"/>
    </row>
    <row r="33" spans="1:54" x14ac:dyDescent="0.2">
      <c r="A33" s="55">
        <v>589000</v>
      </c>
      <c r="B33" s="50" t="s">
        <v>193</v>
      </c>
      <c r="C33" s="136" t="s">
        <v>191</v>
      </c>
      <c r="D33" s="194" t="s">
        <v>89</v>
      </c>
      <c r="E33" s="132" t="s">
        <v>18</v>
      </c>
      <c r="F33" s="856">
        <f>PROPOSTA!O33</f>
        <v>0</v>
      </c>
      <c r="G33" s="857">
        <f>PROPOSTA!Q33</f>
        <v>0</v>
      </c>
      <c r="H33" s="858"/>
      <c r="I33" s="179">
        <f t="shared" si="9"/>
        <v>0</v>
      </c>
      <c r="J33" s="859">
        <f t="shared" si="1"/>
        <v>0</v>
      </c>
      <c r="K33" s="859">
        <f t="shared" si="2"/>
        <v>0</v>
      </c>
      <c r="L33" s="275">
        <f t="shared" si="10"/>
        <v>0</v>
      </c>
      <c r="M33" s="852">
        <f t="shared" si="6"/>
        <v>0</v>
      </c>
      <c r="N33" s="853"/>
      <c r="O33" s="854"/>
      <c r="P33" s="855">
        <f t="shared" si="7"/>
        <v>0</v>
      </c>
      <c r="Q33" s="853"/>
      <c r="R33" s="854"/>
      <c r="S33" s="485">
        <f t="shared" si="11"/>
        <v>0</v>
      </c>
      <c r="U33" s="46" t="str">
        <f t="shared" si="5"/>
        <v/>
      </c>
      <c r="W33" s="265"/>
      <c r="X33" s="270">
        <f>IF(W33=0,0,IF(W33&lt;'med d'!W33,"pouco",IF(W33&gt;PROPOSTA!R33,"EXCESSO",W33-'med d'!W33)))</f>
        <v>0</v>
      </c>
      <c r="Y33" s="239">
        <f>IF('med d'!Y33-X33&lt;0,"excesso",'med d'!Y33-X33)</f>
        <v>0</v>
      </c>
      <c r="AY33" s="69"/>
      <c r="AZ33" s="69"/>
      <c r="BA33" s="69"/>
      <c r="BB33" s="69"/>
    </row>
    <row r="34" spans="1:54" x14ac:dyDescent="0.2">
      <c r="A34" s="55">
        <v>589030</v>
      </c>
      <c r="B34" s="50" t="s">
        <v>193</v>
      </c>
      <c r="C34" s="136" t="s">
        <v>196</v>
      </c>
      <c r="D34" s="194" t="s">
        <v>200</v>
      </c>
      <c r="E34" s="132" t="s">
        <v>18</v>
      </c>
      <c r="F34" s="856">
        <f>PROPOSTA!O34</f>
        <v>0</v>
      </c>
      <c r="G34" s="857">
        <f>PROPOSTA!Q34</f>
        <v>0</v>
      </c>
      <c r="H34" s="858"/>
      <c r="I34" s="179">
        <f t="shared" si="9"/>
        <v>0</v>
      </c>
      <c r="J34" s="859">
        <f t="shared" si="1"/>
        <v>0</v>
      </c>
      <c r="K34" s="859">
        <f t="shared" si="2"/>
        <v>0</v>
      </c>
      <c r="L34" s="275">
        <f t="shared" si="10"/>
        <v>0</v>
      </c>
      <c r="M34" s="852">
        <f t="shared" si="6"/>
        <v>0</v>
      </c>
      <c r="N34" s="853"/>
      <c r="O34" s="854"/>
      <c r="P34" s="855">
        <f t="shared" si="7"/>
        <v>0</v>
      </c>
      <c r="Q34" s="853"/>
      <c r="R34" s="854"/>
      <c r="S34" s="485">
        <f t="shared" si="11"/>
        <v>0</v>
      </c>
      <c r="U34" s="46" t="str">
        <f t="shared" si="5"/>
        <v/>
      </c>
      <c r="W34" s="265"/>
      <c r="X34" s="270">
        <f>IF(W34=0,0,IF(W34&lt;'med d'!W34,"pouco",IF(W34&gt;PROPOSTA!R34,"EXCESSO",W34-'med d'!W34)))</f>
        <v>0</v>
      </c>
      <c r="Y34" s="239">
        <f>IF('med d'!Y34-X34&lt;0,"excesso",'med d'!Y34-X34)</f>
        <v>0</v>
      </c>
      <c r="AY34" s="69"/>
      <c r="AZ34" s="69"/>
      <c r="BA34" s="69"/>
      <c r="BB34" s="69"/>
    </row>
    <row r="35" spans="1:54" x14ac:dyDescent="0.2">
      <c r="A35" s="55">
        <v>589040</v>
      </c>
      <c r="B35" s="50" t="s">
        <v>193</v>
      </c>
      <c r="C35" s="136" t="s">
        <v>197</v>
      </c>
      <c r="D35" s="194" t="s">
        <v>201</v>
      </c>
      <c r="E35" s="132" t="s">
        <v>18</v>
      </c>
      <c r="F35" s="856">
        <f>PROPOSTA!O35</f>
        <v>0</v>
      </c>
      <c r="G35" s="857">
        <f>PROPOSTA!Q35</f>
        <v>0</v>
      </c>
      <c r="H35" s="858"/>
      <c r="I35" s="179">
        <f t="shared" si="9"/>
        <v>0</v>
      </c>
      <c r="J35" s="859">
        <f t="shared" si="1"/>
        <v>0</v>
      </c>
      <c r="K35" s="859">
        <f t="shared" si="2"/>
        <v>0</v>
      </c>
      <c r="L35" s="275">
        <f t="shared" si="10"/>
        <v>0</v>
      </c>
      <c r="M35" s="852">
        <f t="shared" si="6"/>
        <v>0</v>
      </c>
      <c r="N35" s="853"/>
      <c r="O35" s="854"/>
      <c r="P35" s="855">
        <f t="shared" si="7"/>
        <v>0</v>
      </c>
      <c r="Q35" s="853"/>
      <c r="R35" s="854"/>
      <c r="S35" s="485">
        <f t="shared" si="11"/>
        <v>0</v>
      </c>
      <c r="U35" s="46" t="str">
        <f t="shared" si="5"/>
        <v/>
      </c>
      <c r="W35" s="265"/>
      <c r="X35" s="270">
        <f>IF(W35=0,0,IF(W35&lt;'med d'!W35,"pouco",IF(W35&gt;PROPOSTA!R35,"EXCESSO",W35-'med d'!W35)))</f>
        <v>0</v>
      </c>
      <c r="Y35" s="239">
        <f>IF('med d'!Y35-X35&lt;0,"excesso",'med d'!Y35-X35)</f>
        <v>0</v>
      </c>
      <c r="AY35" s="69"/>
      <c r="AZ35" s="69"/>
      <c r="BA35" s="69"/>
      <c r="BB35" s="69"/>
    </row>
    <row r="36" spans="1:54" x14ac:dyDescent="0.2">
      <c r="A36" s="55">
        <v>589060</v>
      </c>
      <c r="B36" s="50" t="s">
        <v>193</v>
      </c>
      <c r="C36" s="136" t="s">
        <v>198</v>
      </c>
      <c r="D36" s="194" t="s">
        <v>205</v>
      </c>
      <c r="E36" s="132" t="s">
        <v>18</v>
      </c>
      <c r="F36" s="856">
        <f>PROPOSTA!O36</f>
        <v>0</v>
      </c>
      <c r="G36" s="857">
        <f>PROPOSTA!Q36</f>
        <v>0</v>
      </c>
      <c r="H36" s="858"/>
      <c r="I36" s="179">
        <f t="shared" si="9"/>
        <v>0</v>
      </c>
      <c r="J36" s="859">
        <f t="shared" si="1"/>
        <v>0</v>
      </c>
      <c r="K36" s="859">
        <f t="shared" si="2"/>
        <v>0</v>
      </c>
      <c r="L36" s="275">
        <f t="shared" si="10"/>
        <v>0</v>
      </c>
      <c r="M36" s="852">
        <f t="shared" si="6"/>
        <v>0</v>
      </c>
      <c r="N36" s="853"/>
      <c r="O36" s="854"/>
      <c r="P36" s="855">
        <f t="shared" si="7"/>
        <v>0</v>
      </c>
      <c r="Q36" s="853"/>
      <c r="R36" s="854"/>
      <c r="S36" s="485">
        <f t="shared" si="11"/>
        <v>0</v>
      </c>
      <c r="U36" s="46" t="str">
        <f t="shared" si="5"/>
        <v/>
      </c>
      <c r="W36" s="265"/>
      <c r="X36" s="270">
        <f>IF(W36=0,0,IF(W36&lt;'med d'!W36,"pouco",IF(W36&gt;PROPOSTA!R36,"EXCESSO",W36-'med d'!W36)))</f>
        <v>0</v>
      </c>
      <c r="Y36" s="239">
        <f>IF('med d'!Y36-X36&lt;0,"excesso",'med d'!Y36-X36)</f>
        <v>0</v>
      </c>
      <c r="AY36" s="69"/>
      <c r="AZ36" s="69"/>
      <c r="BA36" s="69"/>
      <c r="BB36" s="69"/>
    </row>
    <row r="37" spans="1:54" x14ac:dyDescent="0.2">
      <c r="A37" s="53">
        <v>589050</v>
      </c>
      <c r="B37" s="50" t="s">
        <v>193</v>
      </c>
      <c r="C37" s="135" t="s">
        <v>192</v>
      </c>
      <c r="D37" s="194" t="s">
        <v>90</v>
      </c>
      <c r="E37" s="131" t="s">
        <v>18</v>
      </c>
      <c r="F37" s="856">
        <f>PROPOSTA!O37</f>
        <v>0</v>
      </c>
      <c r="G37" s="857">
        <f>PROPOSTA!Q37</f>
        <v>0</v>
      </c>
      <c r="H37" s="858"/>
      <c r="I37" s="179">
        <f t="shared" si="9"/>
        <v>0</v>
      </c>
      <c r="J37" s="859">
        <f t="shared" si="1"/>
        <v>0</v>
      </c>
      <c r="K37" s="859">
        <f t="shared" si="2"/>
        <v>0</v>
      </c>
      <c r="L37" s="275">
        <f t="shared" si="10"/>
        <v>0</v>
      </c>
      <c r="M37" s="852">
        <f t="shared" si="6"/>
        <v>0</v>
      </c>
      <c r="N37" s="853"/>
      <c r="O37" s="854"/>
      <c r="P37" s="855">
        <f t="shared" si="7"/>
        <v>0</v>
      </c>
      <c r="Q37" s="853"/>
      <c r="R37" s="854"/>
      <c r="S37" s="485">
        <f t="shared" si="11"/>
        <v>0</v>
      </c>
      <c r="U37" s="46" t="str">
        <f t="shared" si="5"/>
        <v/>
      </c>
      <c r="W37" s="265"/>
      <c r="X37" s="270">
        <f>IF(W37=0,0,IF(W37&lt;'med d'!W37,"pouco",IF(W37&gt;PROPOSTA!R37,"EXCESSO",W37-'med d'!W37)))</f>
        <v>0</v>
      </c>
      <c r="Y37" s="239">
        <f>IF('med d'!Y37-X37&lt;0,"excesso",'med d'!Y37-X37)</f>
        <v>0</v>
      </c>
      <c r="AY37" s="69"/>
      <c r="AZ37" s="69"/>
      <c r="BA37" s="69"/>
      <c r="BB37" s="69"/>
    </row>
    <row r="38" spans="1:54" ht="10.8" thickBot="1" x14ac:dyDescent="0.25">
      <c r="A38" s="415">
        <v>589180</v>
      </c>
      <c r="B38" s="493" t="s">
        <v>193</v>
      </c>
      <c r="C38" s="419" t="s">
        <v>199</v>
      </c>
      <c r="D38" s="196" t="s">
        <v>202</v>
      </c>
      <c r="E38" s="420" t="s">
        <v>18</v>
      </c>
      <c r="F38" s="874">
        <f>PROPOSTA!O38</f>
        <v>0</v>
      </c>
      <c r="G38" s="875">
        <f>PROPOSTA!Q38</f>
        <v>0</v>
      </c>
      <c r="H38" s="876"/>
      <c r="I38" s="421">
        <f>$S$8</f>
        <v>0</v>
      </c>
      <c r="J38" s="860">
        <f t="shared" si="1"/>
        <v>0</v>
      </c>
      <c r="K38" s="860">
        <f t="shared" si="2"/>
        <v>0</v>
      </c>
      <c r="L38" s="276">
        <f t="shared" si="10"/>
        <v>0</v>
      </c>
      <c r="M38" s="872">
        <f t="shared" si="6"/>
        <v>0</v>
      </c>
      <c r="N38" s="863"/>
      <c r="O38" s="864"/>
      <c r="P38" s="862">
        <f t="shared" si="7"/>
        <v>0</v>
      </c>
      <c r="Q38" s="863"/>
      <c r="R38" s="864"/>
      <c r="S38" s="486">
        <f t="shared" si="11"/>
        <v>0</v>
      </c>
      <c r="U38" s="46" t="str">
        <f t="shared" si="5"/>
        <v/>
      </c>
      <c r="W38" s="265"/>
      <c r="X38" s="270">
        <f>IF(W38=0,0,IF(W38&lt;'med d'!W38,"pouco",IF(W38&gt;PROPOSTA!R38,"EXCESSO",W38-'med d'!W38)))</f>
        <v>0</v>
      </c>
      <c r="Y38" s="239">
        <f>IF('med d'!Y38-X38&lt;0,"excesso",'med d'!Y38-X38)</f>
        <v>0</v>
      </c>
      <c r="AY38" s="69"/>
      <c r="AZ38" s="69"/>
      <c r="BA38" s="69"/>
      <c r="BB38" s="69"/>
    </row>
    <row r="39" spans="1:54" ht="10.8" thickBot="1" x14ac:dyDescent="0.25">
      <c r="A39" s="456"/>
      <c r="B39" s="457"/>
      <c r="C39" s="458" t="s">
        <v>19</v>
      </c>
      <c r="D39" s="459"/>
      <c r="E39" s="453"/>
      <c r="F39" s="453"/>
      <c r="G39" s="453"/>
      <c r="H39" s="453"/>
      <c r="I39" s="453"/>
      <c r="J39" s="453"/>
      <c r="K39" s="453"/>
      <c r="L39" s="460"/>
      <c r="M39" s="460"/>
      <c r="N39" s="460"/>
      <c r="O39" s="460"/>
      <c r="P39" s="460"/>
      <c r="Q39" s="460"/>
      <c r="R39" s="460"/>
      <c r="S39" s="461"/>
      <c r="T39" s="57"/>
      <c r="U39" s="46"/>
      <c r="W39" s="244"/>
      <c r="X39" s="231"/>
      <c r="Y39" s="232"/>
      <c r="AY39" s="69"/>
      <c r="AZ39" s="69"/>
      <c r="BA39" s="69"/>
      <c r="BB39" s="69"/>
    </row>
    <row r="40" spans="1:54" x14ac:dyDescent="0.2">
      <c r="A40" s="58">
        <v>589420</v>
      </c>
      <c r="B40" s="490" t="s">
        <v>193</v>
      </c>
      <c r="C40" s="491" t="s">
        <v>171</v>
      </c>
      <c r="D40" s="193" t="s">
        <v>85</v>
      </c>
      <c r="E40" s="130" t="s">
        <v>18</v>
      </c>
      <c r="F40" s="878">
        <f>PROPOSTA!O40</f>
        <v>0</v>
      </c>
      <c r="G40" s="879">
        <f>PROPOSTA!Q40</f>
        <v>0</v>
      </c>
      <c r="H40" s="880"/>
      <c r="I40" s="412">
        <f t="shared" ref="I40:I41" si="12">$S$8</f>
        <v>0</v>
      </c>
      <c r="J40" s="861">
        <f t="shared" ref="J40:J57" si="13">IF(F40=0,0,F40*(1+I40))</f>
        <v>0</v>
      </c>
      <c r="K40" s="861">
        <f t="shared" ref="K40:K57" si="14">G40+J40</f>
        <v>0</v>
      </c>
      <c r="L40" s="413">
        <f t="shared" si="10"/>
        <v>0</v>
      </c>
      <c r="M40" s="873">
        <f>IF(Y40="excesso","excesso",IF(L40=0,0,ROUND(L40*F40,2)))</f>
        <v>0</v>
      </c>
      <c r="N40" s="870"/>
      <c r="O40" s="871"/>
      <c r="P40" s="869">
        <f>IF(L40=0,0,ROUND(L40*J40,2))</f>
        <v>0</v>
      </c>
      <c r="Q40" s="870"/>
      <c r="R40" s="871"/>
      <c r="S40" s="497">
        <f>P40-M40</f>
        <v>0</v>
      </c>
      <c r="U40" s="46" t="str">
        <f t="shared" si="5"/>
        <v/>
      </c>
      <c r="W40" s="272"/>
      <c r="X40" s="273">
        <f>IF(W40=0,0,IF(W40&lt;'med d'!W40,"pouco",IF(W40&gt;PROPOSTA!R40,"EXCESSO",W40-'med d'!W40)))</f>
        <v>0</v>
      </c>
      <c r="Y40" s="274">
        <f>IF('med d'!Y40-X40&lt;0,"excesso",'med d'!Y40-X40)</f>
        <v>0</v>
      </c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Y40" s="69"/>
      <c r="AZ40" s="69"/>
      <c r="BA40" s="69"/>
      <c r="BB40" s="69"/>
    </row>
    <row r="41" spans="1:54" x14ac:dyDescent="0.2">
      <c r="A41" s="51">
        <v>589190</v>
      </c>
      <c r="B41" s="52" t="s">
        <v>193</v>
      </c>
      <c r="C41" s="136" t="s">
        <v>172</v>
      </c>
      <c r="D41" s="194" t="s">
        <v>86</v>
      </c>
      <c r="E41" s="131" t="s">
        <v>18</v>
      </c>
      <c r="F41" s="856">
        <f>PROPOSTA!O41</f>
        <v>0</v>
      </c>
      <c r="G41" s="857">
        <f>PROPOSTA!Q41</f>
        <v>0</v>
      </c>
      <c r="H41" s="858"/>
      <c r="I41" s="179">
        <f t="shared" si="12"/>
        <v>0</v>
      </c>
      <c r="J41" s="859">
        <f t="shared" si="13"/>
        <v>0</v>
      </c>
      <c r="K41" s="859">
        <f t="shared" si="14"/>
        <v>0</v>
      </c>
      <c r="L41" s="275">
        <f t="shared" si="10"/>
        <v>0</v>
      </c>
      <c r="M41" s="852">
        <f>IF(Y41="excesso","excesso",IF(L41=0,0,ROUND(L41*F41,2)))</f>
        <v>0</v>
      </c>
      <c r="N41" s="853"/>
      <c r="O41" s="854"/>
      <c r="P41" s="855">
        <f>IF(L41=0,0,ROUND(L41*J41,2))</f>
        <v>0</v>
      </c>
      <c r="Q41" s="853"/>
      <c r="R41" s="854"/>
      <c r="S41" s="485">
        <f t="shared" ref="S41" si="15">P41-M41</f>
        <v>0</v>
      </c>
      <c r="U41" s="46" t="str">
        <f t="shared" si="5"/>
        <v/>
      </c>
      <c r="W41" s="272"/>
      <c r="X41" s="270">
        <f>IF(W41=0,0,IF(W41&lt;'med d'!W41,"pouco",IF(W41&gt;PROPOSTA!R41,"EXCESSO",W41-'med d'!W41)))</f>
        <v>0</v>
      </c>
      <c r="Y41" s="239">
        <f>IF('med d'!Y41-X41&lt;0,"excesso",'med d'!Y41-X41)</f>
        <v>0</v>
      </c>
      <c r="AU41" s="69"/>
      <c r="AV41" s="69"/>
      <c r="AY41" s="69"/>
      <c r="AZ41" s="69"/>
      <c r="BA41" s="69"/>
      <c r="BB41" s="69"/>
    </row>
    <row r="42" spans="1:54" x14ac:dyDescent="0.2">
      <c r="A42" s="51">
        <v>589100</v>
      </c>
      <c r="B42" s="52" t="s">
        <v>193</v>
      </c>
      <c r="C42" s="136" t="s">
        <v>173</v>
      </c>
      <c r="D42" s="194" t="s">
        <v>76</v>
      </c>
      <c r="E42" s="131" t="s">
        <v>18</v>
      </c>
      <c r="F42" s="856">
        <f>PROPOSTA!O42</f>
        <v>0</v>
      </c>
      <c r="G42" s="857">
        <f>PROPOSTA!Q42</f>
        <v>0</v>
      </c>
      <c r="H42" s="858"/>
      <c r="I42" s="179">
        <f>$S$6</f>
        <v>0</v>
      </c>
      <c r="J42" s="859">
        <f t="shared" si="13"/>
        <v>0</v>
      </c>
      <c r="K42" s="859">
        <f t="shared" si="14"/>
        <v>0</v>
      </c>
      <c r="L42" s="275">
        <f t="shared" si="10"/>
        <v>0</v>
      </c>
      <c r="M42" s="852">
        <f t="shared" ref="M42:M66" si="16">IF(Y42="excesso","excesso",IF(L42=0,0,ROUND(L42*F42,2)))</f>
        <v>0</v>
      </c>
      <c r="N42" s="853"/>
      <c r="O42" s="854"/>
      <c r="P42" s="855">
        <f t="shared" ref="P42:P66" si="17">IF(L42=0,0,ROUND(L42*J42,2))</f>
        <v>0</v>
      </c>
      <c r="Q42" s="853"/>
      <c r="R42" s="854"/>
      <c r="S42" s="186">
        <f t="shared" si="11"/>
        <v>0</v>
      </c>
      <c r="U42" s="46" t="str">
        <f t="shared" si="5"/>
        <v/>
      </c>
      <c r="W42" s="272"/>
      <c r="X42" s="270">
        <f>IF(W42=0,0,IF(W42&lt;'med d'!W42,"pouco",IF(W42&gt;PROPOSTA!R42,"EXCESSO",W42-'med d'!W42)))</f>
        <v>0</v>
      </c>
      <c r="Y42" s="239">
        <f>IF('med d'!Y42-X42&lt;0,"excesso",'med d'!Y42-X42)</f>
        <v>0</v>
      </c>
      <c r="AY42" s="69"/>
      <c r="AZ42" s="69"/>
      <c r="BA42" s="69"/>
      <c r="BB42" s="69"/>
    </row>
    <row r="43" spans="1:54" x14ac:dyDescent="0.2">
      <c r="A43" s="49">
        <v>589420</v>
      </c>
      <c r="B43" s="50" t="s">
        <v>193</v>
      </c>
      <c r="C43" s="135" t="s">
        <v>174</v>
      </c>
      <c r="D43" s="194" t="s">
        <v>85</v>
      </c>
      <c r="E43" s="131" t="s">
        <v>18</v>
      </c>
      <c r="F43" s="856">
        <f>PROPOSTA!O43</f>
        <v>0</v>
      </c>
      <c r="G43" s="857">
        <f>PROPOSTA!Q43</f>
        <v>0</v>
      </c>
      <c r="H43" s="858"/>
      <c r="I43" s="179">
        <f t="shared" ref="I43:I52" si="18">$S$8</f>
        <v>0</v>
      </c>
      <c r="J43" s="859">
        <f t="shared" si="13"/>
        <v>0</v>
      </c>
      <c r="K43" s="859">
        <f t="shared" si="14"/>
        <v>0</v>
      </c>
      <c r="L43" s="275">
        <f t="shared" si="10"/>
        <v>0</v>
      </c>
      <c r="M43" s="852">
        <f t="shared" si="16"/>
        <v>0</v>
      </c>
      <c r="N43" s="853"/>
      <c r="O43" s="854"/>
      <c r="P43" s="855">
        <f t="shared" si="17"/>
        <v>0</v>
      </c>
      <c r="Q43" s="853"/>
      <c r="R43" s="854"/>
      <c r="S43" s="186">
        <f t="shared" si="11"/>
        <v>0</v>
      </c>
      <c r="U43" s="46" t="str">
        <f t="shared" si="5"/>
        <v/>
      </c>
      <c r="W43" s="272"/>
      <c r="X43" s="270">
        <f>IF(W43=0,0,IF(W43&lt;'med d'!W43,"pouco",IF(W43&gt;PROPOSTA!R43,"EXCESSO",W43-'med d'!W43)))</f>
        <v>0</v>
      </c>
      <c r="Y43" s="239">
        <f>IF('med d'!Y43-X43&lt;0,"excesso",'med d'!Y43-X43)</f>
        <v>0</v>
      </c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Y43" s="69"/>
      <c r="AZ43" s="69"/>
      <c r="BA43" s="69"/>
      <c r="BB43" s="69"/>
    </row>
    <row r="44" spans="1:54" x14ac:dyDescent="0.2">
      <c r="A44" s="53">
        <v>589520</v>
      </c>
      <c r="B44" s="54" t="s">
        <v>193</v>
      </c>
      <c r="C44" s="135" t="s">
        <v>175</v>
      </c>
      <c r="D44" s="194" t="s">
        <v>87</v>
      </c>
      <c r="E44" s="131" t="s">
        <v>18</v>
      </c>
      <c r="F44" s="856">
        <f>PROPOSTA!O44</f>
        <v>0</v>
      </c>
      <c r="G44" s="857">
        <f>PROPOSTA!Q44</f>
        <v>0</v>
      </c>
      <c r="H44" s="858"/>
      <c r="I44" s="179">
        <f t="shared" si="18"/>
        <v>0</v>
      </c>
      <c r="J44" s="859">
        <f t="shared" si="13"/>
        <v>0</v>
      </c>
      <c r="K44" s="859">
        <f t="shared" si="14"/>
        <v>0</v>
      </c>
      <c r="L44" s="275">
        <f t="shared" si="10"/>
        <v>0</v>
      </c>
      <c r="M44" s="852">
        <f t="shared" si="16"/>
        <v>0</v>
      </c>
      <c r="N44" s="853"/>
      <c r="O44" s="854"/>
      <c r="P44" s="855">
        <f t="shared" si="17"/>
        <v>0</v>
      </c>
      <c r="Q44" s="853"/>
      <c r="R44" s="854"/>
      <c r="S44" s="186">
        <f t="shared" si="11"/>
        <v>0</v>
      </c>
      <c r="U44" s="46" t="str">
        <f t="shared" si="5"/>
        <v/>
      </c>
      <c r="W44" s="272"/>
      <c r="X44" s="270">
        <f>IF(W44=0,0,IF(W44&lt;'med d'!W44,"pouco",IF(W44&gt;PROPOSTA!R44,"EXCESSO",W44-'med d'!W44)))</f>
        <v>0</v>
      </c>
      <c r="Y44" s="239">
        <f>IF('med d'!Y44-X44&lt;0,"excesso",'med d'!Y44-X44)</f>
        <v>0</v>
      </c>
      <c r="AU44" s="69"/>
      <c r="AV44" s="69"/>
      <c r="AY44" s="69"/>
      <c r="AZ44" s="69"/>
      <c r="BA44" s="69"/>
      <c r="BB44" s="69"/>
    </row>
    <row r="45" spans="1:54" x14ac:dyDescent="0.2">
      <c r="A45" s="53">
        <v>589520</v>
      </c>
      <c r="B45" s="54" t="s">
        <v>193</v>
      </c>
      <c r="C45" s="135" t="s">
        <v>176</v>
      </c>
      <c r="D45" s="194" t="s">
        <v>87</v>
      </c>
      <c r="E45" s="131" t="s">
        <v>18</v>
      </c>
      <c r="F45" s="856">
        <f>PROPOSTA!O45</f>
        <v>0</v>
      </c>
      <c r="G45" s="857">
        <f>PROPOSTA!Q45</f>
        <v>0</v>
      </c>
      <c r="H45" s="858"/>
      <c r="I45" s="179">
        <f t="shared" si="18"/>
        <v>0</v>
      </c>
      <c r="J45" s="859">
        <f t="shared" si="13"/>
        <v>0</v>
      </c>
      <c r="K45" s="859">
        <f t="shared" si="14"/>
        <v>0</v>
      </c>
      <c r="L45" s="275">
        <f t="shared" si="10"/>
        <v>0</v>
      </c>
      <c r="M45" s="852">
        <f t="shared" si="16"/>
        <v>0</v>
      </c>
      <c r="N45" s="853"/>
      <c r="O45" s="854"/>
      <c r="P45" s="855">
        <f t="shared" si="17"/>
        <v>0</v>
      </c>
      <c r="Q45" s="853"/>
      <c r="R45" s="854"/>
      <c r="S45" s="186">
        <f t="shared" si="11"/>
        <v>0</v>
      </c>
      <c r="U45" s="46" t="str">
        <f t="shared" si="5"/>
        <v/>
      </c>
      <c r="W45" s="272"/>
      <c r="X45" s="270">
        <f>IF(W45=0,0,IF(W45&lt;'med d'!W45,"pouco",IF(W45&gt;PROPOSTA!R45,"EXCESSO",W45-'med d'!W45)))</f>
        <v>0</v>
      </c>
      <c r="Y45" s="239">
        <f>IF('med d'!Y45-X45&lt;0,"excesso",'med d'!Y45-X45)</f>
        <v>0</v>
      </c>
      <c r="AU45" s="69"/>
      <c r="AV45" s="69"/>
      <c r="AY45" s="69"/>
      <c r="AZ45" s="69"/>
      <c r="BA45" s="69"/>
      <c r="BB45" s="69"/>
    </row>
    <row r="46" spans="1:54" x14ac:dyDescent="0.2">
      <c r="A46" s="53">
        <v>589520</v>
      </c>
      <c r="B46" s="54" t="s">
        <v>193</v>
      </c>
      <c r="C46" s="135" t="s">
        <v>177</v>
      </c>
      <c r="D46" s="194" t="s">
        <v>87</v>
      </c>
      <c r="E46" s="131" t="s">
        <v>18</v>
      </c>
      <c r="F46" s="856">
        <f>PROPOSTA!O46</f>
        <v>0</v>
      </c>
      <c r="G46" s="857">
        <f>PROPOSTA!Q46</f>
        <v>0</v>
      </c>
      <c r="H46" s="858"/>
      <c r="I46" s="179">
        <f t="shared" si="18"/>
        <v>0</v>
      </c>
      <c r="J46" s="859">
        <f t="shared" si="13"/>
        <v>0</v>
      </c>
      <c r="K46" s="859">
        <f t="shared" si="14"/>
        <v>0</v>
      </c>
      <c r="L46" s="275">
        <f t="shared" si="10"/>
        <v>0</v>
      </c>
      <c r="M46" s="852">
        <f t="shared" si="16"/>
        <v>0</v>
      </c>
      <c r="N46" s="853"/>
      <c r="O46" s="854"/>
      <c r="P46" s="855">
        <f t="shared" si="17"/>
        <v>0</v>
      </c>
      <c r="Q46" s="853"/>
      <c r="R46" s="854"/>
      <c r="S46" s="186">
        <f t="shared" si="11"/>
        <v>0</v>
      </c>
      <c r="U46" s="46" t="str">
        <f t="shared" si="5"/>
        <v/>
      </c>
      <c r="W46" s="272"/>
      <c r="X46" s="270">
        <f>IF(W46=0,0,IF(W46&lt;'med d'!W46,"pouco",IF(W46&gt;PROPOSTA!R46,"EXCESSO",W46-'med d'!W46)))</f>
        <v>0</v>
      </c>
      <c r="Y46" s="239">
        <f>IF('med d'!Y46-X46&lt;0,"excesso",'med d'!Y46-X46)</f>
        <v>0</v>
      </c>
      <c r="AU46" s="69"/>
      <c r="AV46" s="69"/>
      <c r="AY46" s="69"/>
      <c r="AZ46" s="69"/>
      <c r="BA46" s="69"/>
      <c r="BB46" s="69"/>
    </row>
    <row r="47" spans="1:54" x14ac:dyDescent="0.2">
      <c r="A47" s="53">
        <v>589520</v>
      </c>
      <c r="B47" s="54" t="s">
        <v>193</v>
      </c>
      <c r="C47" s="135" t="s">
        <v>178</v>
      </c>
      <c r="D47" s="194" t="s">
        <v>87</v>
      </c>
      <c r="E47" s="131" t="s">
        <v>18</v>
      </c>
      <c r="F47" s="856">
        <f>PROPOSTA!O47</f>
        <v>0</v>
      </c>
      <c r="G47" s="857">
        <f>PROPOSTA!Q47</f>
        <v>0</v>
      </c>
      <c r="H47" s="858"/>
      <c r="I47" s="179">
        <f t="shared" si="18"/>
        <v>0</v>
      </c>
      <c r="J47" s="859">
        <f t="shared" si="13"/>
        <v>0</v>
      </c>
      <c r="K47" s="859">
        <f t="shared" si="14"/>
        <v>0</v>
      </c>
      <c r="L47" s="275">
        <f t="shared" si="10"/>
        <v>0</v>
      </c>
      <c r="M47" s="852">
        <f t="shared" si="16"/>
        <v>0</v>
      </c>
      <c r="N47" s="853"/>
      <c r="O47" s="854"/>
      <c r="P47" s="855">
        <f t="shared" si="17"/>
        <v>0</v>
      </c>
      <c r="Q47" s="853"/>
      <c r="R47" s="854"/>
      <c r="S47" s="186">
        <f t="shared" si="11"/>
        <v>0</v>
      </c>
      <c r="U47" s="46" t="str">
        <f t="shared" si="5"/>
        <v/>
      </c>
      <c r="W47" s="272"/>
      <c r="X47" s="270">
        <f>IF(W47=0,0,IF(W47&lt;'med d'!W47,"pouco",IF(W47&gt;PROPOSTA!R47,"EXCESSO",W47-'med d'!W47)))</f>
        <v>0</v>
      </c>
      <c r="Y47" s="239">
        <f>IF('med d'!Y47-X47&lt;0,"excesso",'med d'!Y47-X47)</f>
        <v>0</v>
      </c>
      <c r="AU47" s="69"/>
      <c r="AV47" s="69"/>
      <c r="AY47" s="69"/>
      <c r="AZ47" s="69"/>
      <c r="BA47" s="69"/>
      <c r="BB47" s="69"/>
    </row>
    <row r="48" spans="1:54" x14ac:dyDescent="0.2">
      <c r="A48" s="53">
        <v>589220</v>
      </c>
      <c r="B48" s="54" t="s">
        <v>193</v>
      </c>
      <c r="C48" s="135" t="s">
        <v>194</v>
      </c>
      <c r="D48" s="194" t="s">
        <v>195</v>
      </c>
      <c r="E48" s="131" t="s">
        <v>18</v>
      </c>
      <c r="F48" s="856">
        <f>PROPOSTA!O48</f>
        <v>0</v>
      </c>
      <c r="G48" s="857">
        <f>PROPOSTA!Q48</f>
        <v>0</v>
      </c>
      <c r="H48" s="858"/>
      <c r="I48" s="179">
        <f t="shared" si="18"/>
        <v>0</v>
      </c>
      <c r="J48" s="859">
        <f t="shared" si="13"/>
        <v>0</v>
      </c>
      <c r="K48" s="859">
        <f t="shared" si="14"/>
        <v>0</v>
      </c>
      <c r="L48" s="275">
        <f t="shared" si="10"/>
        <v>0</v>
      </c>
      <c r="M48" s="852">
        <f t="shared" si="16"/>
        <v>0</v>
      </c>
      <c r="N48" s="853"/>
      <c r="O48" s="854"/>
      <c r="P48" s="855">
        <f t="shared" si="17"/>
        <v>0</v>
      </c>
      <c r="Q48" s="853"/>
      <c r="R48" s="854"/>
      <c r="S48" s="186">
        <f t="shared" si="11"/>
        <v>0</v>
      </c>
      <c r="U48" s="46" t="str">
        <f t="shared" si="5"/>
        <v/>
      </c>
      <c r="W48" s="272"/>
      <c r="X48" s="270">
        <f>IF(W48=0,0,IF(W48&lt;'med d'!W48,"pouco",IF(W48&gt;PROPOSTA!R48,"EXCESSO",W48-'med d'!W48)))</f>
        <v>0</v>
      </c>
      <c r="Y48" s="239">
        <f>IF('med d'!Y48-X48&lt;0,"excesso",'med d'!Y48-X48)</f>
        <v>0</v>
      </c>
      <c r="AU48" s="69"/>
      <c r="AV48" s="69"/>
      <c r="AY48" s="69"/>
      <c r="AZ48" s="69"/>
      <c r="BA48" s="69"/>
      <c r="BB48" s="69"/>
    </row>
    <row r="49" spans="1:54" x14ac:dyDescent="0.2">
      <c r="A49" s="53">
        <v>589320</v>
      </c>
      <c r="B49" s="54" t="s">
        <v>193</v>
      </c>
      <c r="C49" s="135" t="s">
        <v>179</v>
      </c>
      <c r="D49" s="194" t="s">
        <v>88</v>
      </c>
      <c r="E49" s="131" t="s">
        <v>18</v>
      </c>
      <c r="F49" s="856">
        <f>PROPOSTA!O49</f>
        <v>0</v>
      </c>
      <c r="G49" s="857">
        <f>PROPOSTA!Q49</f>
        <v>0</v>
      </c>
      <c r="H49" s="858"/>
      <c r="I49" s="179">
        <f t="shared" si="18"/>
        <v>0</v>
      </c>
      <c r="J49" s="859">
        <f t="shared" si="13"/>
        <v>0</v>
      </c>
      <c r="K49" s="859">
        <f t="shared" si="14"/>
        <v>0</v>
      </c>
      <c r="L49" s="275">
        <f t="shared" si="10"/>
        <v>0</v>
      </c>
      <c r="M49" s="852">
        <f t="shared" si="16"/>
        <v>0</v>
      </c>
      <c r="N49" s="853"/>
      <c r="O49" s="854"/>
      <c r="P49" s="855">
        <f t="shared" si="17"/>
        <v>0</v>
      </c>
      <c r="Q49" s="853"/>
      <c r="R49" s="854"/>
      <c r="S49" s="186">
        <f t="shared" si="11"/>
        <v>0</v>
      </c>
      <c r="U49" s="46" t="str">
        <f t="shared" si="5"/>
        <v/>
      </c>
      <c r="W49" s="272"/>
      <c r="X49" s="270">
        <f>IF(W49=0,0,IF(W49&lt;'med d'!W49,"pouco",IF(W49&gt;PROPOSTA!R49,"EXCESSO",W49-'med d'!W49)))</f>
        <v>0</v>
      </c>
      <c r="Y49" s="239">
        <f>IF('med d'!Y49-X49&lt;0,"excesso",'med d'!Y49-X49)</f>
        <v>0</v>
      </c>
      <c r="AU49" s="69"/>
      <c r="AV49" s="69"/>
      <c r="AY49" s="69"/>
      <c r="AZ49" s="69"/>
      <c r="BA49" s="69"/>
      <c r="BB49" s="69"/>
    </row>
    <row r="50" spans="1:54" x14ac:dyDescent="0.2">
      <c r="A50" s="53">
        <v>589320</v>
      </c>
      <c r="B50" s="54" t="s">
        <v>193</v>
      </c>
      <c r="C50" s="135" t="s">
        <v>180</v>
      </c>
      <c r="D50" s="194" t="s">
        <v>88</v>
      </c>
      <c r="E50" s="131" t="s">
        <v>18</v>
      </c>
      <c r="F50" s="856">
        <f>PROPOSTA!O50</f>
        <v>0</v>
      </c>
      <c r="G50" s="857">
        <f>PROPOSTA!Q50</f>
        <v>0</v>
      </c>
      <c r="H50" s="858"/>
      <c r="I50" s="179">
        <f t="shared" si="18"/>
        <v>0</v>
      </c>
      <c r="J50" s="859">
        <f t="shared" si="13"/>
        <v>0</v>
      </c>
      <c r="K50" s="859">
        <f t="shared" si="14"/>
        <v>0</v>
      </c>
      <c r="L50" s="275">
        <f t="shared" ref="L50:L66" si="19">X50</f>
        <v>0</v>
      </c>
      <c r="M50" s="852">
        <f t="shared" si="16"/>
        <v>0</v>
      </c>
      <c r="N50" s="853"/>
      <c r="O50" s="854"/>
      <c r="P50" s="855">
        <f t="shared" si="17"/>
        <v>0</v>
      </c>
      <c r="Q50" s="853"/>
      <c r="R50" s="854"/>
      <c r="S50" s="186">
        <f t="shared" si="11"/>
        <v>0</v>
      </c>
      <c r="U50" s="46" t="str">
        <f t="shared" si="5"/>
        <v/>
      </c>
      <c r="W50" s="272"/>
      <c r="X50" s="270">
        <f>IF(W50=0,0,IF(W50&lt;'med d'!W50,"pouco",IF(W50&gt;PROPOSTA!R50,"EXCESSO",W50-'med d'!W50)))</f>
        <v>0</v>
      </c>
      <c r="Y50" s="239">
        <f>IF('med d'!Y50-X50&lt;0,"excesso",'med d'!Y50-X50)</f>
        <v>0</v>
      </c>
      <c r="AU50" s="69"/>
      <c r="AV50" s="69"/>
      <c r="AY50" s="69"/>
      <c r="AZ50" s="69"/>
      <c r="BA50" s="69"/>
      <c r="BB50" s="69"/>
    </row>
    <row r="51" spans="1:54" x14ac:dyDescent="0.2">
      <c r="A51" s="53">
        <v>589320</v>
      </c>
      <c r="B51" s="54" t="s">
        <v>193</v>
      </c>
      <c r="C51" s="135" t="s">
        <v>181</v>
      </c>
      <c r="D51" s="194" t="s">
        <v>88</v>
      </c>
      <c r="E51" s="131" t="s">
        <v>18</v>
      </c>
      <c r="F51" s="856">
        <f>PROPOSTA!O51</f>
        <v>0</v>
      </c>
      <c r="G51" s="857">
        <f>PROPOSTA!Q51</f>
        <v>0</v>
      </c>
      <c r="H51" s="858"/>
      <c r="I51" s="179">
        <f t="shared" si="18"/>
        <v>0</v>
      </c>
      <c r="J51" s="859">
        <f t="shared" si="13"/>
        <v>0</v>
      </c>
      <c r="K51" s="859">
        <f t="shared" si="14"/>
        <v>0</v>
      </c>
      <c r="L51" s="275">
        <f t="shared" si="19"/>
        <v>0</v>
      </c>
      <c r="M51" s="852">
        <f t="shared" si="16"/>
        <v>0</v>
      </c>
      <c r="N51" s="853"/>
      <c r="O51" s="854"/>
      <c r="P51" s="855">
        <f t="shared" si="17"/>
        <v>0</v>
      </c>
      <c r="Q51" s="853"/>
      <c r="R51" s="854"/>
      <c r="S51" s="186">
        <f t="shared" si="11"/>
        <v>0</v>
      </c>
      <c r="U51" s="46" t="str">
        <f t="shared" si="5"/>
        <v/>
      </c>
      <c r="W51" s="272"/>
      <c r="X51" s="270">
        <f>IF(W51=0,0,IF(W51&lt;'med d'!W51,"pouco",IF(W51&gt;PROPOSTA!R51,"EXCESSO",W51-'med d'!W51)))</f>
        <v>0</v>
      </c>
      <c r="Y51" s="239">
        <f>IF('med d'!Y51-X51&lt;0,"excesso",'med d'!Y51-X51)</f>
        <v>0</v>
      </c>
      <c r="AU51" s="69"/>
      <c r="AV51" s="69"/>
      <c r="AY51" s="69"/>
      <c r="AZ51" s="69"/>
      <c r="BA51" s="69"/>
      <c r="BB51" s="69"/>
    </row>
    <row r="52" spans="1:54" x14ac:dyDescent="0.2">
      <c r="A52" s="53">
        <v>589520</v>
      </c>
      <c r="B52" s="54" t="s">
        <v>193</v>
      </c>
      <c r="C52" s="135" t="s">
        <v>182</v>
      </c>
      <c r="D52" s="194" t="s">
        <v>87</v>
      </c>
      <c r="E52" s="131" t="s">
        <v>18</v>
      </c>
      <c r="F52" s="856">
        <f>PROPOSTA!O52</f>
        <v>0</v>
      </c>
      <c r="G52" s="857">
        <f>PROPOSTA!Q52</f>
        <v>0</v>
      </c>
      <c r="H52" s="858"/>
      <c r="I52" s="179">
        <f t="shared" si="18"/>
        <v>0</v>
      </c>
      <c r="J52" s="859">
        <f t="shared" si="13"/>
        <v>0</v>
      </c>
      <c r="K52" s="859">
        <f t="shared" si="14"/>
        <v>0</v>
      </c>
      <c r="L52" s="275">
        <f t="shared" si="19"/>
        <v>0</v>
      </c>
      <c r="M52" s="852">
        <f t="shared" si="16"/>
        <v>0</v>
      </c>
      <c r="N52" s="853"/>
      <c r="O52" s="854"/>
      <c r="P52" s="855">
        <f t="shared" si="17"/>
        <v>0</v>
      </c>
      <c r="Q52" s="853"/>
      <c r="R52" s="854"/>
      <c r="S52" s="186">
        <f t="shared" si="11"/>
        <v>0</v>
      </c>
      <c r="U52" s="46" t="str">
        <f t="shared" si="5"/>
        <v/>
      </c>
      <c r="W52" s="272"/>
      <c r="X52" s="270">
        <f>IF(W52=0,0,IF(W52&lt;'med d'!W52,"pouco",IF(W52&gt;PROPOSTA!R52,"EXCESSO",W52-'med d'!W52)))</f>
        <v>0</v>
      </c>
      <c r="Y52" s="239">
        <f>IF('med d'!Y52-X52&lt;0,"excesso",'med d'!Y52-X52)</f>
        <v>0</v>
      </c>
      <c r="AU52" s="69"/>
      <c r="AV52" s="69"/>
      <c r="AY52" s="69"/>
      <c r="AZ52" s="69"/>
      <c r="BA52" s="69"/>
      <c r="BB52" s="69"/>
    </row>
    <row r="53" spans="1:54" x14ac:dyDescent="0.2">
      <c r="A53" s="53">
        <v>589000</v>
      </c>
      <c r="B53" s="54" t="s">
        <v>193</v>
      </c>
      <c r="C53" s="135" t="s">
        <v>183</v>
      </c>
      <c r="D53" s="194" t="s">
        <v>89</v>
      </c>
      <c r="E53" s="131" t="s">
        <v>18</v>
      </c>
      <c r="F53" s="856">
        <f>PROPOSTA!O53</f>
        <v>0</v>
      </c>
      <c r="G53" s="857">
        <f>PROPOSTA!Q53</f>
        <v>0</v>
      </c>
      <c r="H53" s="858"/>
      <c r="I53" s="179">
        <f t="shared" ref="I53:I65" si="20">$S$7</f>
        <v>0</v>
      </c>
      <c r="J53" s="859">
        <f t="shared" si="13"/>
        <v>0</v>
      </c>
      <c r="K53" s="859">
        <f t="shared" si="14"/>
        <v>0</v>
      </c>
      <c r="L53" s="275">
        <f t="shared" si="19"/>
        <v>0</v>
      </c>
      <c r="M53" s="852">
        <f t="shared" si="16"/>
        <v>0</v>
      </c>
      <c r="N53" s="853"/>
      <c r="O53" s="854"/>
      <c r="P53" s="855">
        <f t="shared" si="17"/>
        <v>0</v>
      </c>
      <c r="Q53" s="853"/>
      <c r="R53" s="854"/>
      <c r="S53" s="186">
        <f t="shared" si="11"/>
        <v>0</v>
      </c>
      <c r="U53" s="46" t="str">
        <f t="shared" si="5"/>
        <v/>
      </c>
      <c r="W53" s="272"/>
      <c r="X53" s="270">
        <f>IF(W53=0,0,IF(W53&lt;'med d'!W53,"pouco",IF(W53&gt;PROPOSTA!R53,"EXCESSO",W53-'med d'!W53)))</f>
        <v>0</v>
      </c>
      <c r="Y53" s="239">
        <f>IF('med d'!Y53-X53&lt;0,"excesso",'med d'!Y53-X53)</f>
        <v>0</v>
      </c>
      <c r="AU53" s="69"/>
      <c r="AV53" s="69"/>
      <c r="AY53" s="69"/>
      <c r="AZ53" s="69"/>
      <c r="BA53" s="69"/>
      <c r="BB53" s="69"/>
    </row>
    <row r="54" spans="1:54" x14ac:dyDescent="0.2">
      <c r="A54" s="53">
        <v>589000</v>
      </c>
      <c r="B54" s="54" t="s">
        <v>193</v>
      </c>
      <c r="C54" s="135" t="s">
        <v>184</v>
      </c>
      <c r="D54" s="194" t="s">
        <v>89</v>
      </c>
      <c r="E54" s="131" t="s">
        <v>18</v>
      </c>
      <c r="F54" s="856">
        <f>PROPOSTA!O54</f>
        <v>0</v>
      </c>
      <c r="G54" s="857">
        <f>PROPOSTA!Q54</f>
        <v>0</v>
      </c>
      <c r="H54" s="858"/>
      <c r="I54" s="179">
        <f t="shared" si="20"/>
        <v>0</v>
      </c>
      <c r="J54" s="859">
        <f t="shared" si="13"/>
        <v>0</v>
      </c>
      <c r="K54" s="859">
        <f t="shared" si="14"/>
        <v>0</v>
      </c>
      <c r="L54" s="275">
        <f t="shared" si="19"/>
        <v>0</v>
      </c>
      <c r="M54" s="852">
        <f t="shared" si="16"/>
        <v>0</v>
      </c>
      <c r="N54" s="853"/>
      <c r="O54" s="854"/>
      <c r="P54" s="855">
        <f t="shared" si="17"/>
        <v>0</v>
      </c>
      <c r="Q54" s="853"/>
      <c r="R54" s="854"/>
      <c r="S54" s="186">
        <f t="shared" si="11"/>
        <v>0</v>
      </c>
      <c r="U54" s="46" t="str">
        <f t="shared" si="5"/>
        <v/>
      </c>
      <c r="W54" s="272"/>
      <c r="X54" s="270">
        <f>IF(W54=0,0,IF(W54&lt;'med d'!W54,"pouco",IF(W54&gt;PROPOSTA!R54,"EXCESSO",W54-'med d'!W54)))</f>
        <v>0</v>
      </c>
      <c r="Y54" s="239">
        <f>IF('med d'!Y54-X54&lt;0,"excesso",'med d'!Y54-X54)</f>
        <v>0</v>
      </c>
      <c r="AU54" s="69"/>
      <c r="AV54" s="69"/>
      <c r="AY54" s="69"/>
      <c r="AZ54" s="69"/>
      <c r="BA54" s="69"/>
      <c r="BB54" s="69"/>
    </row>
    <row r="55" spans="1:54" x14ac:dyDescent="0.2">
      <c r="A55" s="53">
        <v>589000</v>
      </c>
      <c r="B55" s="54" t="s">
        <v>193</v>
      </c>
      <c r="C55" s="135" t="s">
        <v>185</v>
      </c>
      <c r="D55" s="194" t="s">
        <v>89</v>
      </c>
      <c r="E55" s="131" t="s">
        <v>18</v>
      </c>
      <c r="F55" s="856">
        <f>PROPOSTA!O55</f>
        <v>0</v>
      </c>
      <c r="G55" s="857">
        <f>PROPOSTA!Q55</f>
        <v>0</v>
      </c>
      <c r="H55" s="858"/>
      <c r="I55" s="179">
        <f t="shared" si="20"/>
        <v>0</v>
      </c>
      <c r="J55" s="859">
        <f t="shared" si="13"/>
        <v>0</v>
      </c>
      <c r="K55" s="859">
        <f t="shared" si="14"/>
        <v>0</v>
      </c>
      <c r="L55" s="275">
        <f t="shared" si="19"/>
        <v>0</v>
      </c>
      <c r="M55" s="852">
        <f t="shared" si="16"/>
        <v>0</v>
      </c>
      <c r="N55" s="853"/>
      <c r="O55" s="854"/>
      <c r="P55" s="855">
        <f t="shared" si="17"/>
        <v>0</v>
      </c>
      <c r="Q55" s="853"/>
      <c r="R55" s="854"/>
      <c r="S55" s="186">
        <f t="shared" si="11"/>
        <v>0</v>
      </c>
      <c r="U55" s="46" t="str">
        <f t="shared" si="5"/>
        <v/>
      </c>
      <c r="W55" s="272"/>
      <c r="X55" s="270">
        <f>IF(W55=0,0,IF(W55&lt;'med d'!W55,"pouco",IF(W55&gt;PROPOSTA!R55,"EXCESSO",W55-'med d'!W55)))</f>
        <v>0</v>
      </c>
      <c r="Y55" s="239">
        <f>IF('med d'!Y55-X55&lt;0,"excesso",'med d'!Y55-X55)</f>
        <v>0</v>
      </c>
      <c r="AY55" s="69"/>
      <c r="AZ55" s="69"/>
      <c r="BA55" s="69"/>
      <c r="BB55" s="69"/>
    </row>
    <row r="56" spans="1:54" x14ac:dyDescent="0.2">
      <c r="A56" s="53">
        <v>589000</v>
      </c>
      <c r="B56" s="54" t="s">
        <v>193</v>
      </c>
      <c r="C56" s="135" t="s">
        <v>186</v>
      </c>
      <c r="D56" s="194" t="s">
        <v>89</v>
      </c>
      <c r="E56" s="131" t="s">
        <v>18</v>
      </c>
      <c r="F56" s="856">
        <f>PROPOSTA!O56</f>
        <v>0</v>
      </c>
      <c r="G56" s="857">
        <f>PROPOSTA!Q56</f>
        <v>0</v>
      </c>
      <c r="H56" s="858"/>
      <c r="I56" s="179">
        <f t="shared" si="20"/>
        <v>0</v>
      </c>
      <c r="J56" s="859">
        <f t="shared" si="13"/>
        <v>0</v>
      </c>
      <c r="K56" s="859">
        <f t="shared" si="14"/>
        <v>0</v>
      </c>
      <c r="L56" s="275">
        <f t="shared" si="19"/>
        <v>0</v>
      </c>
      <c r="M56" s="852">
        <f t="shared" si="16"/>
        <v>0</v>
      </c>
      <c r="N56" s="853"/>
      <c r="O56" s="854"/>
      <c r="P56" s="855">
        <f t="shared" si="17"/>
        <v>0</v>
      </c>
      <c r="Q56" s="853"/>
      <c r="R56" s="854"/>
      <c r="S56" s="186">
        <f t="shared" si="11"/>
        <v>0</v>
      </c>
      <c r="U56" s="46" t="str">
        <f t="shared" si="5"/>
        <v/>
      </c>
      <c r="W56" s="272"/>
      <c r="X56" s="270">
        <f>IF(W56=0,0,IF(W56&lt;'med d'!W56,"pouco",IF(W56&gt;PROPOSTA!R56,"EXCESSO",W56-'med d'!W56)))</f>
        <v>0</v>
      </c>
      <c r="Y56" s="239">
        <f>IF('med d'!Y56-X56&lt;0,"excesso",'med d'!Y56-X56)</f>
        <v>0</v>
      </c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Y56" s="69"/>
      <c r="AZ56" s="69"/>
      <c r="BA56" s="69"/>
      <c r="BB56" s="69"/>
    </row>
    <row r="57" spans="1:54" x14ac:dyDescent="0.2">
      <c r="A57" s="53">
        <v>589000</v>
      </c>
      <c r="B57" s="54" t="s">
        <v>193</v>
      </c>
      <c r="C57" s="135" t="s">
        <v>187</v>
      </c>
      <c r="D57" s="194" t="s">
        <v>89</v>
      </c>
      <c r="E57" s="131" t="s">
        <v>18</v>
      </c>
      <c r="F57" s="856">
        <f>PROPOSTA!O57</f>
        <v>0</v>
      </c>
      <c r="G57" s="857">
        <f>PROPOSTA!Q57</f>
        <v>0</v>
      </c>
      <c r="H57" s="858"/>
      <c r="I57" s="179">
        <f t="shared" si="20"/>
        <v>0</v>
      </c>
      <c r="J57" s="859">
        <f t="shared" si="13"/>
        <v>0</v>
      </c>
      <c r="K57" s="859">
        <f t="shared" si="14"/>
        <v>0</v>
      </c>
      <c r="L57" s="275">
        <f t="shared" si="19"/>
        <v>0</v>
      </c>
      <c r="M57" s="852">
        <f t="shared" si="16"/>
        <v>0</v>
      </c>
      <c r="N57" s="853"/>
      <c r="O57" s="854"/>
      <c r="P57" s="855">
        <f t="shared" si="17"/>
        <v>0</v>
      </c>
      <c r="Q57" s="853"/>
      <c r="R57" s="854"/>
      <c r="S57" s="186">
        <f t="shared" si="11"/>
        <v>0</v>
      </c>
      <c r="U57" s="46" t="str">
        <f t="shared" si="5"/>
        <v/>
      </c>
      <c r="W57" s="272"/>
      <c r="X57" s="270">
        <f>IF(W57=0,0,IF(W57&lt;'med d'!W57,"pouco",IF(W57&gt;PROPOSTA!R57,"EXCESSO",W57-'med d'!W57)))</f>
        <v>0</v>
      </c>
      <c r="Y57" s="239">
        <f>IF('med d'!Y57-X57&lt;0,"excesso",'med d'!Y57-X57)</f>
        <v>0</v>
      </c>
      <c r="AY57" s="69"/>
      <c r="AZ57" s="69"/>
      <c r="BA57" s="69"/>
      <c r="BB57" s="69"/>
    </row>
    <row r="58" spans="1:54" x14ac:dyDescent="0.2">
      <c r="A58" s="55">
        <v>589000</v>
      </c>
      <c r="B58" s="56" t="s">
        <v>193</v>
      </c>
      <c r="C58" s="136" t="s">
        <v>188</v>
      </c>
      <c r="D58" s="194" t="s">
        <v>89</v>
      </c>
      <c r="E58" s="131" t="s">
        <v>18</v>
      </c>
      <c r="F58" s="856">
        <f>PROPOSTA!O58</f>
        <v>0</v>
      </c>
      <c r="G58" s="857">
        <f>PROPOSTA!Q58</f>
        <v>0</v>
      </c>
      <c r="H58" s="858"/>
      <c r="I58" s="179">
        <f t="shared" si="20"/>
        <v>0</v>
      </c>
      <c r="J58" s="859">
        <f t="shared" ref="J58:J66" si="21">IF(F58=0,0,F58*(1+I58))</f>
        <v>0</v>
      </c>
      <c r="K58" s="859">
        <f t="shared" ref="K58:K66" si="22">G58+J58</f>
        <v>0</v>
      </c>
      <c r="L58" s="275">
        <f t="shared" si="19"/>
        <v>0</v>
      </c>
      <c r="M58" s="852">
        <f t="shared" si="16"/>
        <v>0</v>
      </c>
      <c r="N58" s="853"/>
      <c r="O58" s="854"/>
      <c r="P58" s="855">
        <f t="shared" si="17"/>
        <v>0</v>
      </c>
      <c r="Q58" s="853"/>
      <c r="R58" s="854"/>
      <c r="S58" s="186">
        <f t="shared" si="11"/>
        <v>0</v>
      </c>
      <c r="U58" s="46" t="str">
        <f t="shared" si="5"/>
        <v/>
      </c>
      <c r="W58" s="272"/>
      <c r="X58" s="270">
        <f>IF(W58=0,0,IF(W58&lt;'med d'!W58,"pouco",IF(W58&gt;PROPOSTA!R58,"EXCESSO",W58-'med d'!W58)))</f>
        <v>0</v>
      </c>
      <c r="Y58" s="239">
        <f>IF('med d'!Y58-X58&lt;0,"excesso",'med d'!Y58-X58)</f>
        <v>0</v>
      </c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Y58" s="69"/>
      <c r="AZ58" s="69"/>
      <c r="BA58" s="69"/>
      <c r="BB58" s="69"/>
    </row>
    <row r="59" spans="1:54" x14ac:dyDescent="0.2">
      <c r="A59" s="55">
        <v>589000</v>
      </c>
      <c r="B59" s="56" t="s">
        <v>193</v>
      </c>
      <c r="C59" s="136" t="s">
        <v>189</v>
      </c>
      <c r="D59" s="194" t="s">
        <v>89</v>
      </c>
      <c r="E59" s="131" t="s">
        <v>18</v>
      </c>
      <c r="F59" s="856">
        <f>PROPOSTA!O59</f>
        <v>0</v>
      </c>
      <c r="G59" s="857">
        <f>PROPOSTA!Q59</f>
        <v>0</v>
      </c>
      <c r="H59" s="858"/>
      <c r="I59" s="179">
        <f t="shared" si="20"/>
        <v>0</v>
      </c>
      <c r="J59" s="859">
        <f t="shared" ref="J59:J61" si="23">IF(F59=0,0,F59*(1+I59))</f>
        <v>0</v>
      </c>
      <c r="K59" s="859">
        <f t="shared" ref="K59:K61" si="24">G59+J59</f>
        <v>0</v>
      </c>
      <c r="L59" s="275">
        <f t="shared" ref="L59:L61" si="25">X59</f>
        <v>0</v>
      </c>
      <c r="M59" s="852">
        <f t="shared" si="16"/>
        <v>0</v>
      </c>
      <c r="N59" s="853"/>
      <c r="O59" s="854"/>
      <c r="P59" s="855">
        <f t="shared" si="17"/>
        <v>0</v>
      </c>
      <c r="Q59" s="853"/>
      <c r="R59" s="854"/>
      <c r="S59" s="186">
        <f t="shared" ref="S59:S61" si="26">P59-M59</f>
        <v>0</v>
      </c>
      <c r="U59" s="46" t="str">
        <f t="shared" ref="U59:U61" si="27">IF(T59="X","x",IF(P59&gt;0,"x",""))</f>
        <v/>
      </c>
      <c r="W59" s="272"/>
      <c r="X59" s="270">
        <f>IF(W59=0,0,IF(W59&lt;'med d'!W62,"pouco",IF(W59&gt;PROPOSTA!R59,"EXCESSO",W59-'med d'!W62)))</f>
        <v>0</v>
      </c>
      <c r="Y59" s="239">
        <f>IF('med d'!Y62-X59&lt;0,"excesso",'med d'!Y62-X59)</f>
        <v>0</v>
      </c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Y59" s="69"/>
      <c r="AZ59" s="69"/>
      <c r="BA59" s="69"/>
      <c r="BB59" s="69"/>
    </row>
    <row r="60" spans="1:54" x14ac:dyDescent="0.2">
      <c r="A60" s="55">
        <v>589000</v>
      </c>
      <c r="B60" s="56" t="s">
        <v>193</v>
      </c>
      <c r="C60" s="136" t="s">
        <v>190</v>
      </c>
      <c r="D60" s="194" t="s">
        <v>89</v>
      </c>
      <c r="E60" s="131" t="s">
        <v>18</v>
      </c>
      <c r="F60" s="856">
        <f>PROPOSTA!O60</f>
        <v>0</v>
      </c>
      <c r="G60" s="857">
        <f>PROPOSTA!Q60</f>
        <v>0</v>
      </c>
      <c r="H60" s="858"/>
      <c r="I60" s="179">
        <f t="shared" si="20"/>
        <v>0</v>
      </c>
      <c r="J60" s="859">
        <f t="shared" si="23"/>
        <v>0</v>
      </c>
      <c r="K60" s="859">
        <f t="shared" si="24"/>
        <v>0</v>
      </c>
      <c r="L60" s="275">
        <f t="shared" si="25"/>
        <v>0</v>
      </c>
      <c r="M60" s="852">
        <f t="shared" si="16"/>
        <v>0</v>
      </c>
      <c r="N60" s="853"/>
      <c r="O60" s="854"/>
      <c r="P60" s="855">
        <f t="shared" si="17"/>
        <v>0</v>
      </c>
      <c r="Q60" s="853"/>
      <c r="R60" s="854"/>
      <c r="S60" s="186">
        <f t="shared" si="26"/>
        <v>0</v>
      </c>
      <c r="U60" s="46" t="str">
        <f t="shared" si="27"/>
        <v/>
      </c>
      <c r="W60" s="272"/>
      <c r="X60" s="270">
        <f>IF(W60=0,0,IF(W60&lt;'med d'!W63,"pouco",IF(W60&gt;PROPOSTA!R60,"EXCESSO",W60-'med d'!W63)))</f>
        <v>0</v>
      </c>
      <c r="Y60" s="239">
        <f>IF('med d'!Y63-X60&lt;0,"excesso",'med d'!Y63-X60)</f>
        <v>0</v>
      </c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Y60" s="69"/>
      <c r="AZ60" s="69"/>
      <c r="BA60" s="69"/>
      <c r="BB60" s="69"/>
    </row>
    <row r="61" spans="1:54" x14ac:dyDescent="0.2">
      <c r="A61" s="55">
        <v>589000</v>
      </c>
      <c r="B61" s="56" t="s">
        <v>193</v>
      </c>
      <c r="C61" s="136" t="s">
        <v>191</v>
      </c>
      <c r="D61" s="194" t="s">
        <v>89</v>
      </c>
      <c r="E61" s="131" t="s">
        <v>18</v>
      </c>
      <c r="F61" s="856">
        <f>PROPOSTA!O61</f>
        <v>0</v>
      </c>
      <c r="G61" s="857">
        <f>PROPOSTA!Q61</f>
        <v>0</v>
      </c>
      <c r="H61" s="858"/>
      <c r="I61" s="179">
        <f t="shared" si="20"/>
        <v>0</v>
      </c>
      <c r="J61" s="859">
        <f t="shared" si="23"/>
        <v>0</v>
      </c>
      <c r="K61" s="859">
        <f t="shared" si="24"/>
        <v>0</v>
      </c>
      <c r="L61" s="275">
        <f t="shared" si="25"/>
        <v>0</v>
      </c>
      <c r="M61" s="852">
        <f t="shared" si="16"/>
        <v>0</v>
      </c>
      <c r="N61" s="853"/>
      <c r="O61" s="854"/>
      <c r="P61" s="855">
        <f t="shared" si="17"/>
        <v>0</v>
      </c>
      <c r="Q61" s="853"/>
      <c r="R61" s="854"/>
      <c r="S61" s="186">
        <f t="shared" si="26"/>
        <v>0</v>
      </c>
      <c r="U61" s="46" t="str">
        <f t="shared" si="27"/>
        <v/>
      </c>
      <c r="W61" s="272"/>
      <c r="X61" s="270">
        <f>IF(W61=0,0,IF(W61&lt;'med d'!W64,"pouco",IF(W61&gt;PROPOSTA!R61,"EXCESSO",W61-'med d'!W64)))</f>
        <v>0</v>
      </c>
      <c r="Y61" s="239">
        <f>IF('med d'!Y64-X61&lt;0,"excesso",'med d'!Y64-X61)</f>
        <v>0</v>
      </c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Y61" s="69"/>
      <c r="AZ61" s="69"/>
      <c r="BA61" s="69"/>
      <c r="BB61" s="69"/>
    </row>
    <row r="62" spans="1:54" x14ac:dyDescent="0.2">
      <c r="A62" s="53">
        <v>589030</v>
      </c>
      <c r="B62" s="54" t="s">
        <v>193</v>
      </c>
      <c r="C62" s="135" t="s">
        <v>196</v>
      </c>
      <c r="D62" s="194" t="s">
        <v>200</v>
      </c>
      <c r="E62" s="131" t="s">
        <v>18</v>
      </c>
      <c r="F62" s="856">
        <f>PROPOSTA!O62</f>
        <v>0</v>
      </c>
      <c r="G62" s="857">
        <f>PROPOSTA!Q62</f>
        <v>0</v>
      </c>
      <c r="H62" s="858"/>
      <c r="I62" s="179">
        <f t="shared" si="20"/>
        <v>0</v>
      </c>
      <c r="J62" s="859">
        <f t="shared" si="21"/>
        <v>0</v>
      </c>
      <c r="K62" s="859">
        <f t="shared" si="22"/>
        <v>0</v>
      </c>
      <c r="L62" s="275">
        <f t="shared" si="19"/>
        <v>0</v>
      </c>
      <c r="M62" s="852">
        <f t="shared" si="16"/>
        <v>0</v>
      </c>
      <c r="N62" s="853"/>
      <c r="O62" s="854"/>
      <c r="P62" s="855">
        <f t="shared" si="17"/>
        <v>0</v>
      </c>
      <c r="Q62" s="853"/>
      <c r="R62" s="854"/>
      <c r="S62" s="186">
        <f t="shared" si="11"/>
        <v>0</v>
      </c>
      <c r="U62" s="46" t="str">
        <f t="shared" si="5"/>
        <v/>
      </c>
      <c r="W62" s="272"/>
      <c r="X62" s="270">
        <f>IF(W62=0,0,IF(W62&lt;'med d'!W62,"pouco",IF(W62&gt;PROPOSTA!R62,"EXCESSO",W62-'med d'!W62)))</f>
        <v>0</v>
      </c>
      <c r="Y62" s="239">
        <f>IF('med d'!Y62-X62&lt;0,"excesso",'med d'!Y62-X62)</f>
        <v>0</v>
      </c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Y62" s="69"/>
      <c r="AZ62" s="69"/>
      <c r="BA62" s="69"/>
      <c r="BB62" s="69"/>
    </row>
    <row r="63" spans="1:54" x14ac:dyDescent="0.2">
      <c r="A63" s="53">
        <v>589040</v>
      </c>
      <c r="B63" s="54" t="s">
        <v>193</v>
      </c>
      <c r="C63" s="135" t="s">
        <v>197</v>
      </c>
      <c r="D63" s="194" t="s">
        <v>201</v>
      </c>
      <c r="E63" s="131" t="s">
        <v>18</v>
      </c>
      <c r="F63" s="856">
        <f>PROPOSTA!O63</f>
        <v>0</v>
      </c>
      <c r="G63" s="857">
        <f>PROPOSTA!Q63</f>
        <v>0</v>
      </c>
      <c r="H63" s="858"/>
      <c r="I63" s="179">
        <f t="shared" si="20"/>
        <v>0</v>
      </c>
      <c r="J63" s="859">
        <f t="shared" ref="J63:J64" si="28">IF(F63=0,0,F63*(1+I63))</f>
        <v>0</v>
      </c>
      <c r="K63" s="859">
        <f t="shared" ref="K63:K64" si="29">G63+J63</f>
        <v>0</v>
      </c>
      <c r="L63" s="275">
        <f t="shared" ref="L63:L64" si="30">X63</f>
        <v>0</v>
      </c>
      <c r="M63" s="852">
        <f t="shared" si="16"/>
        <v>0</v>
      </c>
      <c r="N63" s="853"/>
      <c r="O63" s="854"/>
      <c r="P63" s="855">
        <f t="shared" si="17"/>
        <v>0</v>
      </c>
      <c r="Q63" s="853"/>
      <c r="R63" s="854"/>
      <c r="S63" s="186">
        <f t="shared" ref="S63:S64" si="31">P63-M63</f>
        <v>0</v>
      </c>
      <c r="U63" s="46" t="str">
        <f t="shared" ref="U63:U64" si="32">IF(T63="X","x",IF(P63&gt;0,"x",""))</f>
        <v/>
      </c>
      <c r="W63" s="272"/>
      <c r="X63" s="270">
        <f>IF(W63=0,0,IF(W63&lt;'med d'!W65,"pouco",IF(W63&gt;PROPOSTA!R63,"EXCESSO",W63-'med d'!W65)))</f>
        <v>0</v>
      </c>
      <c r="Y63" s="239">
        <f>IF('med d'!Y65-X63&lt;0,"excesso",'med d'!Y65-X63)</f>
        <v>0</v>
      </c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Y63" s="69"/>
      <c r="AZ63" s="69"/>
      <c r="BA63" s="69"/>
      <c r="BB63" s="69"/>
    </row>
    <row r="64" spans="1:54" x14ac:dyDescent="0.2">
      <c r="A64" s="53">
        <v>589060</v>
      </c>
      <c r="B64" s="54" t="s">
        <v>193</v>
      </c>
      <c r="C64" s="135" t="s">
        <v>198</v>
      </c>
      <c r="D64" s="194" t="s">
        <v>205</v>
      </c>
      <c r="E64" s="131" t="s">
        <v>18</v>
      </c>
      <c r="F64" s="856">
        <f>PROPOSTA!O64</f>
        <v>0</v>
      </c>
      <c r="G64" s="857">
        <f>PROPOSTA!Q64</f>
        <v>0</v>
      </c>
      <c r="H64" s="858"/>
      <c r="I64" s="179">
        <f t="shared" si="20"/>
        <v>0</v>
      </c>
      <c r="J64" s="859">
        <f t="shared" si="28"/>
        <v>0</v>
      </c>
      <c r="K64" s="859">
        <f t="shared" si="29"/>
        <v>0</v>
      </c>
      <c r="L64" s="275">
        <f t="shared" si="30"/>
        <v>0</v>
      </c>
      <c r="M64" s="852">
        <f t="shared" si="16"/>
        <v>0</v>
      </c>
      <c r="N64" s="853"/>
      <c r="O64" s="854"/>
      <c r="P64" s="855">
        <f t="shared" si="17"/>
        <v>0</v>
      </c>
      <c r="Q64" s="853"/>
      <c r="R64" s="854"/>
      <c r="S64" s="186">
        <f t="shared" si="31"/>
        <v>0</v>
      </c>
      <c r="U64" s="46" t="str">
        <f t="shared" si="32"/>
        <v/>
      </c>
      <c r="W64" s="272"/>
      <c r="X64" s="270">
        <f>IF(W64=0,0,IF(W64&lt;'med d'!W66,"pouco",IF(W64&gt;PROPOSTA!R64,"EXCESSO",W64-'med d'!W66)))</f>
        <v>0</v>
      </c>
      <c r="Y64" s="239">
        <f>IF('med d'!Y66-X64&lt;0,"excesso",'med d'!Y66-X64)</f>
        <v>0</v>
      </c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Y64" s="69"/>
      <c r="AZ64" s="69"/>
      <c r="BA64" s="69"/>
      <c r="BB64" s="69"/>
    </row>
    <row r="65" spans="1:54" x14ac:dyDescent="0.2">
      <c r="A65" s="53">
        <v>589050</v>
      </c>
      <c r="B65" s="54" t="s">
        <v>193</v>
      </c>
      <c r="C65" s="135" t="s">
        <v>192</v>
      </c>
      <c r="D65" s="194" t="s">
        <v>90</v>
      </c>
      <c r="E65" s="131" t="s">
        <v>18</v>
      </c>
      <c r="F65" s="856">
        <f>PROPOSTA!O65</f>
        <v>0</v>
      </c>
      <c r="G65" s="857">
        <f>PROPOSTA!Q65</f>
        <v>0</v>
      </c>
      <c r="H65" s="858"/>
      <c r="I65" s="179">
        <f t="shared" si="20"/>
        <v>0</v>
      </c>
      <c r="J65" s="859">
        <f t="shared" si="21"/>
        <v>0</v>
      </c>
      <c r="K65" s="859">
        <f t="shared" si="22"/>
        <v>0</v>
      </c>
      <c r="L65" s="275">
        <f t="shared" si="19"/>
        <v>0</v>
      </c>
      <c r="M65" s="852">
        <f t="shared" si="16"/>
        <v>0</v>
      </c>
      <c r="N65" s="853"/>
      <c r="O65" s="854"/>
      <c r="P65" s="855">
        <f t="shared" si="17"/>
        <v>0</v>
      </c>
      <c r="Q65" s="853"/>
      <c r="R65" s="854"/>
      <c r="S65" s="186">
        <f t="shared" si="11"/>
        <v>0</v>
      </c>
      <c r="U65" s="46" t="str">
        <f t="shared" si="5"/>
        <v/>
      </c>
      <c r="W65" s="272"/>
      <c r="X65" s="270">
        <f>IF(W65=0,0,IF(W65&lt;'med d'!W65,"pouco",IF(W65&gt;PROPOSTA!R65,"EXCESSO",W65-'med d'!W65)))</f>
        <v>0</v>
      </c>
      <c r="Y65" s="239">
        <f>IF('med d'!Y65-X65&lt;0,"excesso",'med d'!Y65-X65)</f>
        <v>0</v>
      </c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Y65" s="69"/>
      <c r="AZ65" s="69"/>
      <c r="BA65" s="69"/>
      <c r="BB65" s="69"/>
    </row>
    <row r="66" spans="1:54" ht="10.8" thickBot="1" x14ac:dyDescent="0.25">
      <c r="A66" s="415">
        <v>589180</v>
      </c>
      <c r="B66" s="418" t="s">
        <v>193</v>
      </c>
      <c r="C66" s="419" t="s">
        <v>199</v>
      </c>
      <c r="D66" s="196" t="s">
        <v>202</v>
      </c>
      <c r="E66" s="420" t="s">
        <v>18</v>
      </c>
      <c r="F66" s="874">
        <f>PROPOSTA!O66</f>
        <v>0</v>
      </c>
      <c r="G66" s="875">
        <f>PROPOSTA!Q66</f>
        <v>0</v>
      </c>
      <c r="H66" s="876"/>
      <c r="I66" s="421">
        <f>$S$8</f>
        <v>0</v>
      </c>
      <c r="J66" s="860">
        <f t="shared" si="21"/>
        <v>0</v>
      </c>
      <c r="K66" s="860">
        <f t="shared" si="22"/>
        <v>0</v>
      </c>
      <c r="L66" s="276">
        <f t="shared" si="19"/>
        <v>0</v>
      </c>
      <c r="M66" s="872">
        <f t="shared" si="16"/>
        <v>0</v>
      </c>
      <c r="N66" s="863"/>
      <c r="O66" s="864"/>
      <c r="P66" s="862">
        <f t="shared" si="17"/>
        <v>0</v>
      </c>
      <c r="Q66" s="863"/>
      <c r="R66" s="864"/>
      <c r="S66" s="188">
        <f t="shared" si="11"/>
        <v>0</v>
      </c>
      <c r="U66" s="46" t="str">
        <f t="shared" si="5"/>
        <v/>
      </c>
      <c r="W66" s="272"/>
      <c r="X66" s="270">
        <f>IF(W66=0,0,IF(W66&lt;'med d'!W66,"pouco",IF(W66&gt;PROPOSTA!R66,"EXCESSO",W66-'med d'!W66)))</f>
        <v>0</v>
      </c>
      <c r="Y66" s="239">
        <f>IF('med d'!Y66-X66&lt;0,"excesso",'med d'!Y66-X66)</f>
        <v>0</v>
      </c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Y66" s="69"/>
      <c r="AZ66" s="69"/>
      <c r="BA66" s="69"/>
      <c r="BB66" s="69"/>
    </row>
    <row r="67" spans="1:54" ht="4.2" customHeight="1" thickBot="1" x14ac:dyDescent="0.25">
      <c r="A67" s="489"/>
      <c r="D67" s="9" t="s">
        <v>100</v>
      </c>
      <c r="N67" s="191"/>
      <c r="O67" s="191"/>
      <c r="T67" s="59" t="s">
        <v>20</v>
      </c>
      <c r="U67" s="60"/>
      <c r="AY67" s="69"/>
      <c r="AZ67" s="69"/>
      <c r="BA67" s="69"/>
      <c r="BB67" s="69"/>
    </row>
    <row r="68" spans="1:54" ht="10.8" thickBot="1" x14ac:dyDescent="0.25">
      <c r="A68" s="61" t="s">
        <v>20</v>
      </c>
      <c r="B68" s="62"/>
      <c r="C68" s="63" t="s">
        <v>83</v>
      </c>
      <c r="D68" s="200" t="s">
        <v>100</v>
      </c>
      <c r="E68" s="64"/>
      <c r="F68" s="64"/>
      <c r="G68" s="64"/>
      <c r="H68" s="64"/>
      <c r="I68" s="66"/>
      <c r="J68" s="67"/>
      <c r="K68" s="67"/>
      <c r="L68" s="434"/>
      <c r="M68" s="865">
        <f t="shared" ref="M68:S68" si="33">SUBTOTAL(9,M12:M66)</f>
        <v>0</v>
      </c>
      <c r="N68" s="866">
        <f t="shared" si="33"/>
        <v>0</v>
      </c>
      <c r="O68" s="867">
        <f t="shared" si="33"/>
        <v>0</v>
      </c>
      <c r="P68" s="868">
        <f t="shared" si="33"/>
        <v>0</v>
      </c>
      <c r="Q68" s="866">
        <f t="shared" si="33"/>
        <v>0</v>
      </c>
      <c r="R68" s="867">
        <f t="shared" si="33"/>
        <v>0</v>
      </c>
      <c r="S68" s="435">
        <f t="shared" si="33"/>
        <v>0</v>
      </c>
      <c r="T68" s="59" t="s">
        <v>20</v>
      </c>
      <c r="U68" s="241" t="s">
        <v>20</v>
      </c>
      <c r="W68" s="67"/>
      <c r="X68" s="67"/>
      <c r="Y68" s="67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Y68" s="69"/>
      <c r="AZ68" s="69"/>
      <c r="BA68" s="69"/>
      <c r="BB68" s="69"/>
    </row>
    <row r="69" spans="1:54" ht="10.8" thickBot="1" x14ac:dyDescent="0.25">
      <c r="A69" s="61"/>
      <c r="L69" s="9">
        <f t="shared" ref="L69" si="34">X69</f>
        <v>0</v>
      </c>
      <c r="M69" s="69"/>
      <c r="N69" s="191"/>
      <c r="O69" s="191"/>
      <c r="T69" s="59" t="s">
        <v>20</v>
      </c>
      <c r="U69" s="9" t="s">
        <v>100</v>
      </c>
      <c r="AY69" s="69"/>
      <c r="AZ69" s="69"/>
      <c r="BA69" s="69"/>
      <c r="BB69" s="69"/>
    </row>
    <row r="70" spans="1:54" ht="31.2" thickBot="1" x14ac:dyDescent="0.45">
      <c r="A70" s="228"/>
      <c r="B70" s="229"/>
      <c r="C70" s="230" t="s">
        <v>105</v>
      </c>
      <c r="D70" s="231"/>
      <c r="E70" s="231"/>
      <c r="F70" s="231"/>
      <c r="G70" s="231"/>
      <c r="H70" s="231"/>
      <c r="I70" s="231"/>
      <c r="J70" s="231"/>
      <c r="K70" s="231"/>
      <c r="L70" s="232"/>
      <c r="M70" s="233" t="s">
        <v>106</v>
      </c>
      <c r="N70" s="233" t="s">
        <v>143</v>
      </c>
      <c r="O70" s="233" t="s">
        <v>144</v>
      </c>
      <c r="P70" s="233" t="s">
        <v>107</v>
      </c>
      <c r="Q70" s="233" t="s">
        <v>108</v>
      </c>
      <c r="R70" s="231"/>
      <c r="S70" s="233" t="s">
        <v>109</v>
      </c>
      <c r="U70" s="9" t="s">
        <v>100</v>
      </c>
      <c r="AU70" s="69"/>
      <c r="AV70" s="69"/>
      <c r="AY70" s="69"/>
      <c r="AZ70" s="69"/>
      <c r="BA70" s="69"/>
      <c r="BB70" s="69"/>
    </row>
    <row r="71" spans="1:54" ht="10.8" thickBot="1" x14ac:dyDescent="0.25">
      <c r="A71" s="61" t="s">
        <v>20</v>
      </c>
      <c r="B71" s="62"/>
      <c r="C71" s="63" t="s">
        <v>92</v>
      </c>
      <c r="D71" s="64"/>
      <c r="E71" s="64"/>
      <c r="F71" s="64"/>
      <c r="G71" s="64"/>
      <c r="H71" s="64"/>
      <c r="I71" s="70"/>
      <c r="J71" s="67"/>
      <c r="K71" s="67"/>
      <c r="L71" s="68"/>
      <c r="M71" s="307">
        <f>SUMIF($D$12:$D$66,"CAP 50/70",M12:M66)</f>
        <v>0</v>
      </c>
      <c r="N71" s="307">
        <f>ROUND(M71*0.9489,2)</f>
        <v>0</v>
      </c>
      <c r="O71" s="307">
        <f>ROUND(N71*(1+S7),2)</f>
        <v>0</v>
      </c>
      <c r="P71" s="307">
        <f>O71-N71</f>
        <v>0</v>
      </c>
      <c r="Q71" s="192">
        <f t="shared" ref="Q71:Q82" si="35">ROUND(N71*$J$4,2)</f>
        <v>0</v>
      </c>
      <c r="R71" s="307"/>
      <c r="S71" s="307">
        <f>IF(P71&lt;0,P71,IF(P71&lt;Q71,0,P71-Q71))</f>
        <v>0</v>
      </c>
      <c r="U71" s="241" t="str">
        <f>IF(M71&gt;0,"x","")</f>
        <v/>
      </c>
      <c r="W71" s="191"/>
      <c r="X71" s="191"/>
      <c r="Y71" s="191"/>
      <c r="AD71" s="72"/>
      <c r="AE71" s="72"/>
      <c r="AU71" s="69"/>
      <c r="AV71" s="69"/>
      <c r="AY71" s="69"/>
      <c r="AZ71" s="69"/>
      <c r="BA71" s="69"/>
      <c r="BB71" s="69"/>
    </row>
    <row r="72" spans="1:54" ht="10.8" thickBot="1" x14ac:dyDescent="0.25">
      <c r="A72" s="61" t="s">
        <v>20</v>
      </c>
      <c r="B72" s="62"/>
      <c r="C72" s="63" t="s">
        <v>93</v>
      </c>
      <c r="D72" s="64"/>
      <c r="E72" s="64"/>
      <c r="F72" s="64"/>
      <c r="G72" s="64"/>
      <c r="H72" s="64"/>
      <c r="I72" s="70"/>
      <c r="J72" s="67"/>
      <c r="K72" s="67"/>
      <c r="L72" s="68"/>
      <c r="M72" s="307">
        <f>SUMIF($D$12:$D$66,"CAP Borracha",M12:M66)</f>
        <v>0</v>
      </c>
      <c r="N72" s="307">
        <f t="shared" ref="N72:N82" si="36">ROUND(M72*0.9489,2)</f>
        <v>0</v>
      </c>
      <c r="O72" s="307">
        <f>ROUND(N72*(1+S7),2)</f>
        <v>0</v>
      </c>
      <c r="P72" s="307">
        <f t="shared" ref="P72:P82" si="37">O72-N72</f>
        <v>0</v>
      </c>
      <c r="Q72" s="192">
        <f t="shared" si="35"/>
        <v>0</v>
      </c>
      <c r="R72" s="307"/>
      <c r="S72" s="307">
        <f t="shared" ref="S72:S82" si="38">IF(P72&lt;0,P72,IF(P72&lt;Q72,0,P72-Q72))</f>
        <v>0</v>
      </c>
      <c r="U72" s="241" t="str">
        <f t="shared" ref="U72:U82" si="39">IF(M72&gt;0,"x","")</f>
        <v/>
      </c>
      <c r="W72" s="191"/>
      <c r="X72" s="191"/>
      <c r="Y72" s="191"/>
      <c r="AU72" s="69"/>
      <c r="AV72" s="69"/>
      <c r="AY72" s="69"/>
      <c r="AZ72" s="69"/>
      <c r="BA72" s="69"/>
      <c r="BB72" s="69"/>
    </row>
    <row r="73" spans="1:54" ht="10.8" thickBot="1" x14ac:dyDescent="0.25">
      <c r="A73" s="61" t="s">
        <v>20</v>
      </c>
      <c r="B73" s="62"/>
      <c r="C73" s="63" t="s">
        <v>204</v>
      </c>
      <c r="D73" s="64"/>
      <c r="E73" s="64"/>
      <c r="F73" s="64"/>
      <c r="G73" s="64"/>
      <c r="H73" s="64"/>
      <c r="I73" s="70"/>
      <c r="J73" s="67"/>
      <c r="K73" s="67"/>
      <c r="L73" s="68"/>
      <c r="M73" s="307">
        <f>SUMIF($D$12:$D$66,"CAP (55/75)",M12:M66)</f>
        <v>0</v>
      </c>
      <c r="N73" s="307">
        <f t="shared" si="36"/>
        <v>0</v>
      </c>
      <c r="O73" s="307">
        <f>ROUND(N73*(1+S7),2)</f>
        <v>0</v>
      </c>
      <c r="P73" s="307">
        <f t="shared" si="37"/>
        <v>0</v>
      </c>
      <c r="Q73" s="192">
        <f t="shared" si="35"/>
        <v>0</v>
      </c>
      <c r="R73" s="307"/>
      <c r="S73" s="307">
        <f t="shared" si="38"/>
        <v>0</v>
      </c>
      <c r="U73" s="241" t="str">
        <f t="shared" si="39"/>
        <v/>
      </c>
      <c r="W73" s="191"/>
      <c r="X73" s="191"/>
      <c r="Y73" s="191"/>
      <c r="AD73" s="72"/>
      <c r="AE73" s="72"/>
      <c r="AU73" s="69"/>
      <c r="AV73" s="69"/>
      <c r="AY73" s="69"/>
      <c r="AZ73" s="69"/>
      <c r="BA73" s="69"/>
      <c r="BB73" s="69"/>
    </row>
    <row r="74" spans="1:54" ht="10.8" thickBot="1" x14ac:dyDescent="0.25">
      <c r="A74" s="61" t="s">
        <v>20</v>
      </c>
      <c r="B74" s="62"/>
      <c r="C74" s="63" t="s">
        <v>94</v>
      </c>
      <c r="D74" s="64"/>
      <c r="E74" s="64"/>
      <c r="F74" s="64"/>
      <c r="G74" s="64"/>
      <c r="H74" s="64"/>
      <c r="I74" s="70"/>
      <c r="J74" s="67"/>
      <c r="K74" s="67"/>
      <c r="L74" s="68"/>
      <c r="M74" s="307">
        <f>SUMIF($D$12:$D$66,"CAP (60/85)",M12:M66)</f>
        <v>0</v>
      </c>
      <c r="N74" s="307">
        <f t="shared" si="36"/>
        <v>0</v>
      </c>
      <c r="O74" s="307">
        <f>ROUND(N74*(1+S7),2)</f>
        <v>0</v>
      </c>
      <c r="P74" s="307">
        <f t="shared" si="37"/>
        <v>0</v>
      </c>
      <c r="Q74" s="192">
        <f t="shared" si="35"/>
        <v>0</v>
      </c>
      <c r="R74" s="307"/>
      <c r="S74" s="307">
        <f t="shared" si="38"/>
        <v>0</v>
      </c>
      <c r="U74" s="241" t="str">
        <f t="shared" ref="U74" si="40">IF(M74&gt;0,"x","")</f>
        <v/>
      </c>
      <c r="W74" s="191"/>
      <c r="X74" s="191"/>
      <c r="Y74" s="191"/>
      <c r="AD74" s="72"/>
      <c r="AE74" s="72"/>
      <c r="AU74" s="69"/>
      <c r="AV74" s="69"/>
      <c r="AY74" s="69"/>
      <c r="AZ74" s="69"/>
      <c r="BA74" s="69"/>
      <c r="BB74" s="69"/>
    </row>
    <row r="75" spans="1:54" ht="10.8" thickBot="1" x14ac:dyDescent="0.25">
      <c r="A75" s="61" t="s">
        <v>20</v>
      </c>
      <c r="B75" s="62"/>
      <c r="C75" s="63" t="s">
        <v>206</v>
      </c>
      <c r="D75" s="64"/>
      <c r="E75" s="64"/>
      <c r="F75" s="64"/>
      <c r="G75" s="64"/>
      <c r="H75" s="64"/>
      <c r="I75" s="70"/>
      <c r="J75" s="67"/>
      <c r="K75" s="67"/>
      <c r="L75" s="68"/>
      <c r="M75" s="307">
        <f>SUMIF($D$12:$D$66,"CAP (65/90)",M12:M66)</f>
        <v>0</v>
      </c>
      <c r="N75" s="307">
        <f t="shared" si="36"/>
        <v>0</v>
      </c>
      <c r="O75" s="307">
        <f>ROUND(N75*(1+S7),2)</f>
        <v>0</v>
      </c>
      <c r="P75" s="307">
        <f t="shared" si="37"/>
        <v>0</v>
      </c>
      <c r="Q75" s="192">
        <f t="shared" si="35"/>
        <v>0</v>
      </c>
      <c r="R75" s="307"/>
      <c r="S75" s="307">
        <f t="shared" si="38"/>
        <v>0</v>
      </c>
      <c r="U75" s="241" t="str">
        <f t="shared" ref="U75" si="41">IF(M75&gt;0,"x","")</f>
        <v/>
      </c>
      <c r="W75" s="191"/>
      <c r="X75" s="191"/>
      <c r="Y75" s="191"/>
      <c r="AD75" s="72"/>
      <c r="AE75" s="72"/>
      <c r="AU75" s="69"/>
      <c r="AV75" s="69"/>
      <c r="AY75" s="69"/>
      <c r="AZ75" s="69"/>
      <c r="BA75" s="69"/>
      <c r="BB75" s="69"/>
    </row>
    <row r="76" spans="1:54" ht="10.8" thickBot="1" x14ac:dyDescent="0.25">
      <c r="A76" s="61" t="s">
        <v>20</v>
      </c>
      <c r="B76" s="62"/>
      <c r="C76" s="63" t="s">
        <v>95</v>
      </c>
      <c r="D76" s="64"/>
      <c r="E76" s="64"/>
      <c r="F76" s="64"/>
      <c r="G76" s="64"/>
      <c r="H76" s="64"/>
      <c r="I76" s="70"/>
      <c r="J76" s="67"/>
      <c r="K76" s="67"/>
      <c r="L76" s="68"/>
      <c r="M76" s="307">
        <f>SUMIF($D$12:$D$66,"CM-30",M12:M66)</f>
        <v>0</v>
      </c>
      <c r="N76" s="307">
        <f t="shared" si="36"/>
        <v>0</v>
      </c>
      <c r="O76" s="307">
        <f>ROUND(N76*(1+S6),2)</f>
        <v>0</v>
      </c>
      <c r="P76" s="307">
        <f t="shared" si="37"/>
        <v>0</v>
      </c>
      <c r="Q76" s="192">
        <f t="shared" si="35"/>
        <v>0</v>
      </c>
      <c r="R76" s="307"/>
      <c r="S76" s="307">
        <f t="shared" si="38"/>
        <v>0</v>
      </c>
      <c r="U76" s="241" t="str">
        <f t="shared" si="39"/>
        <v/>
      </c>
      <c r="W76" s="191"/>
      <c r="X76" s="191"/>
      <c r="Y76" s="191"/>
      <c r="AY76" s="69"/>
      <c r="AZ76" s="69"/>
      <c r="BA76" s="69"/>
      <c r="BB76" s="69"/>
    </row>
    <row r="77" spans="1:54" ht="10.8" thickBot="1" x14ac:dyDescent="0.25">
      <c r="A77" s="61" t="s">
        <v>20</v>
      </c>
      <c r="B77" s="62"/>
      <c r="C77" s="63" t="s">
        <v>96</v>
      </c>
      <c r="D77" s="64"/>
      <c r="E77" s="64"/>
      <c r="F77" s="64"/>
      <c r="G77" s="64"/>
      <c r="H77" s="64"/>
      <c r="I77" s="70"/>
      <c r="J77" s="67"/>
      <c r="K77" s="189"/>
      <c r="L77" s="190"/>
      <c r="M77" s="307">
        <f>SUMIF($D$12:$D$66,"Emulsão EAI",M12:M66)</f>
        <v>0</v>
      </c>
      <c r="N77" s="307">
        <f t="shared" si="36"/>
        <v>0</v>
      </c>
      <c r="O77" s="307">
        <f>ROUND(N77*(1+S8),2)</f>
        <v>0</v>
      </c>
      <c r="P77" s="307">
        <f t="shared" si="37"/>
        <v>0</v>
      </c>
      <c r="Q77" s="192">
        <f t="shared" si="35"/>
        <v>0</v>
      </c>
      <c r="R77" s="307"/>
      <c r="S77" s="307">
        <f t="shared" si="38"/>
        <v>0</v>
      </c>
      <c r="U77" s="241" t="str">
        <f t="shared" si="39"/>
        <v/>
      </c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Y77" s="69"/>
      <c r="AZ77" s="69"/>
      <c r="BA77" s="69"/>
      <c r="BB77" s="69"/>
    </row>
    <row r="78" spans="1:54" ht="10.8" thickBot="1" x14ac:dyDescent="0.25">
      <c r="A78" s="61" t="s">
        <v>20</v>
      </c>
      <c r="B78" s="62"/>
      <c r="C78" s="63" t="s">
        <v>207</v>
      </c>
      <c r="D78" s="64"/>
      <c r="E78" s="64"/>
      <c r="F78" s="64"/>
      <c r="G78" s="64"/>
      <c r="H78" s="64"/>
      <c r="I78" s="70"/>
      <c r="J78" s="67"/>
      <c r="K78" s="189"/>
      <c r="L78" s="190"/>
      <c r="M78" s="307">
        <f>SUMIF($D$12:$D$66,"Emulsão RM 1C",M12:M66)</f>
        <v>0</v>
      </c>
      <c r="N78" s="307">
        <f t="shared" si="36"/>
        <v>0</v>
      </c>
      <c r="O78" s="307">
        <f>ROUND(N78*(1+S8),2)</f>
        <v>0</v>
      </c>
      <c r="P78" s="307">
        <f t="shared" si="37"/>
        <v>0</v>
      </c>
      <c r="Q78" s="192">
        <f t="shared" si="35"/>
        <v>0</v>
      </c>
      <c r="R78" s="307"/>
      <c r="S78" s="307">
        <f t="shared" si="38"/>
        <v>0</v>
      </c>
      <c r="U78" s="241" t="str">
        <f t="shared" ref="U78" si="42">IF(M78&gt;0,"x","")</f>
        <v/>
      </c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Y78" s="69"/>
      <c r="AZ78" s="69"/>
      <c r="BA78" s="69"/>
      <c r="BB78" s="69"/>
    </row>
    <row r="79" spans="1:54" ht="10.8" thickBot="1" x14ac:dyDescent="0.25">
      <c r="A79" s="61" t="s">
        <v>20</v>
      </c>
      <c r="B79" s="62"/>
      <c r="C79" s="63" t="s">
        <v>97</v>
      </c>
      <c r="D79" s="64"/>
      <c r="E79" s="64"/>
      <c r="F79" s="64"/>
      <c r="G79" s="64"/>
      <c r="H79" s="64"/>
      <c r="I79" s="70"/>
      <c r="J79" s="67"/>
      <c r="K79" s="189"/>
      <c r="L79" s="190"/>
      <c r="M79" s="307">
        <f>SUMIF($D$12:$D$66,"Emulsão RM 2C",M12:M66)</f>
        <v>0</v>
      </c>
      <c r="N79" s="307">
        <f t="shared" si="36"/>
        <v>0</v>
      </c>
      <c r="O79" s="307">
        <f>ROUND(N79*(1+S8),2)</f>
        <v>0</v>
      </c>
      <c r="P79" s="307">
        <f t="shared" si="37"/>
        <v>0</v>
      </c>
      <c r="Q79" s="192">
        <f t="shared" si="35"/>
        <v>0</v>
      </c>
      <c r="R79" s="307"/>
      <c r="S79" s="307">
        <f t="shared" si="38"/>
        <v>0</v>
      </c>
      <c r="U79" s="241" t="str">
        <f t="shared" si="39"/>
        <v/>
      </c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Y79" s="69"/>
      <c r="AZ79" s="69"/>
      <c r="BA79" s="69"/>
      <c r="BB79" s="69"/>
    </row>
    <row r="80" spans="1:54" ht="10.8" thickBot="1" x14ac:dyDescent="0.25">
      <c r="A80" s="61" t="s">
        <v>20</v>
      </c>
      <c r="B80" s="62"/>
      <c r="C80" s="63" t="s">
        <v>98</v>
      </c>
      <c r="D80" s="64"/>
      <c r="E80" s="64"/>
      <c r="F80" s="64"/>
      <c r="G80" s="64"/>
      <c r="H80" s="64"/>
      <c r="I80" s="70"/>
      <c r="J80" s="67"/>
      <c r="K80" s="189"/>
      <c r="L80" s="190"/>
      <c r="M80" s="307">
        <f>SUMIF($D$12:$D$66,"Emulsão RR 1C",M12:M66)</f>
        <v>0</v>
      </c>
      <c r="N80" s="307">
        <f t="shared" si="36"/>
        <v>0</v>
      </c>
      <c r="O80" s="307">
        <f>ROUND(N80*(1+S8),2)</f>
        <v>0</v>
      </c>
      <c r="P80" s="307">
        <f t="shared" si="37"/>
        <v>0</v>
      </c>
      <c r="Q80" s="192">
        <f t="shared" si="35"/>
        <v>0</v>
      </c>
      <c r="R80" s="307"/>
      <c r="S80" s="307">
        <f t="shared" si="38"/>
        <v>0</v>
      </c>
      <c r="U80" s="241" t="str">
        <f t="shared" si="39"/>
        <v/>
      </c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Y80" s="69"/>
      <c r="AZ80" s="69"/>
      <c r="BA80" s="69"/>
      <c r="BB80" s="69"/>
    </row>
    <row r="81" spans="1:54" ht="10.8" thickBot="1" x14ac:dyDescent="0.25">
      <c r="A81" s="61" t="s">
        <v>20</v>
      </c>
      <c r="B81" s="62"/>
      <c r="C81" s="63" t="s">
        <v>99</v>
      </c>
      <c r="D81" s="64"/>
      <c r="E81" s="64"/>
      <c r="F81" s="64"/>
      <c r="G81" s="64"/>
      <c r="H81" s="64"/>
      <c r="I81" s="70"/>
      <c r="J81" s="67"/>
      <c r="K81" s="189"/>
      <c r="L81" s="190"/>
      <c r="M81" s="307">
        <f>SUMIF($D$12:$D$66,"Emulsão RR 2C",M12:M66)</f>
        <v>0</v>
      </c>
      <c r="N81" s="307">
        <f t="shared" si="36"/>
        <v>0</v>
      </c>
      <c r="O81" s="307">
        <f>ROUND(N81*(1+S8),2)</f>
        <v>0</v>
      </c>
      <c r="P81" s="307">
        <f t="shared" si="37"/>
        <v>0</v>
      </c>
      <c r="Q81" s="192">
        <f t="shared" si="35"/>
        <v>0</v>
      </c>
      <c r="R81" s="307"/>
      <c r="S81" s="307">
        <f t="shared" si="38"/>
        <v>0</v>
      </c>
      <c r="U81" s="241" t="str">
        <f t="shared" ref="U81" si="43">IF(M81&gt;0,"x","")</f>
        <v/>
      </c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Y81" s="69"/>
      <c r="AZ81" s="69"/>
      <c r="BA81" s="69"/>
      <c r="BB81" s="69"/>
    </row>
    <row r="82" spans="1:54" ht="10.8" thickBot="1" x14ac:dyDescent="0.25">
      <c r="A82" s="61" t="s">
        <v>20</v>
      </c>
      <c r="B82" s="62"/>
      <c r="C82" s="63" t="s">
        <v>208</v>
      </c>
      <c r="D82" s="64"/>
      <c r="E82" s="64"/>
      <c r="F82" s="64"/>
      <c r="G82" s="64"/>
      <c r="H82" s="64"/>
      <c r="I82" s="70"/>
      <c r="J82" s="67"/>
      <c r="K82" s="189"/>
      <c r="L82" s="190"/>
      <c r="M82" s="307">
        <f>SUMIF($D$12:$D$66,"RC-1C-E",M12:M66)</f>
        <v>0</v>
      </c>
      <c r="N82" s="307">
        <f t="shared" si="36"/>
        <v>0</v>
      </c>
      <c r="O82" s="307">
        <f>ROUND(N82*(1+S8),2)</f>
        <v>0</v>
      </c>
      <c r="P82" s="307">
        <f t="shared" si="37"/>
        <v>0</v>
      </c>
      <c r="Q82" s="192">
        <f t="shared" si="35"/>
        <v>0</v>
      </c>
      <c r="R82" s="307"/>
      <c r="S82" s="307">
        <f t="shared" si="38"/>
        <v>0</v>
      </c>
      <c r="U82" s="241" t="str">
        <f t="shared" si="39"/>
        <v/>
      </c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Y82" s="69"/>
      <c r="AZ82" s="69"/>
      <c r="BA82" s="69"/>
      <c r="BB82" s="69"/>
    </row>
    <row r="83" spans="1:54" ht="10.8" thickBot="1" x14ac:dyDescent="0.25">
      <c r="A83" s="449"/>
      <c r="U83" s="9" t="s">
        <v>100</v>
      </c>
      <c r="AD83" s="72"/>
      <c r="AE83" s="72"/>
      <c r="AU83" s="69"/>
      <c r="AV83" s="69"/>
      <c r="AY83" s="69"/>
      <c r="AZ83" s="69"/>
      <c r="BA83" s="69"/>
      <c r="BB83" s="69"/>
    </row>
    <row r="84" spans="1:54" ht="10.8" thickBot="1" x14ac:dyDescent="0.25">
      <c r="A84" s="61" t="s">
        <v>20</v>
      </c>
      <c r="B84" s="62"/>
      <c r="C84" s="63" t="s">
        <v>84</v>
      </c>
      <c r="D84" s="64"/>
      <c r="E84" s="64"/>
      <c r="F84" s="64"/>
      <c r="G84" s="64"/>
      <c r="H84" s="64"/>
      <c r="I84" s="66"/>
      <c r="J84" s="67"/>
      <c r="K84" s="67"/>
      <c r="L84" s="68"/>
      <c r="M84" s="307">
        <f>SUM(M71:M82)</f>
        <v>0</v>
      </c>
      <c r="N84" s="307">
        <f>SUM(N71:N82)</f>
        <v>0</v>
      </c>
      <c r="O84" s="307">
        <f>SUM(O71:O82)</f>
        <v>0</v>
      </c>
      <c r="P84" s="307">
        <f>SUM(P71:P82)</f>
        <v>0</v>
      </c>
      <c r="Q84" s="198">
        <f t="shared" ref="Q84:R84" si="44">SUM(Q71:Q82)</f>
        <v>0</v>
      </c>
      <c r="R84" s="307">
        <f t="shared" si="44"/>
        <v>0</v>
      </c>
      <c r="S84" s="307">
        <f>SUM(S71:S82)</f>
        <v>0</v>
      </c>
      <c r="U84" s="241" t="str">
        <f>IF(M84&gt;0,"x","")</f>
        <v/>
      </c>
      <c r="V84" s="191"/>
      <c r="AU84" s="69"/>
      <c r="AV84" s="69"/>
      <c r="AY84" s="69"/>
      <c r="AZ84" s="69"/>
      <c r="BA84" s="69"/>
      <c r="BB84" s="69"/>
    </row>
    <row r="85" spans="1:54" ht="10.8" thickBot="1" x14ac:dyDescent="0.25">
      <c r="N85" s="69"/>
      <c r="O85" s="191"/>
      <c r="P85" s="234" t="s">
        <v>110</v>
      </c>
      <c r="Q85" s="235"/>
      <c r="R85" s="236"/>
      <c r="S85" s="304">
        <f>IF(PROPOSTA!J8=0,0,ROUND(S84/PROPOSTA!J8,4))</f>
        <v>0</v>
      </c>
      <c r="U85" s="241" t="str">
        <f>IF(M84&gt;0,"x","")</f>
        <v/>
      </c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Y85" s="69"/>
      <c r="AZ85" s="69"/>
      <c r="BA85" s="69"/>
      <c r="BB85" s="69"/>
    </row>
    <row r="86" spans="1:54" x14ac:dyDescent="0.2">
      <c r="N86" s="191"/>
      <c r="O86" s="191"/>
      <c r="AY86" s="69"/>
      <c r="AZ86" s="69"/>
      <c r="BA86" s="69"/>
      <c r="BB86" s="69"/>
    </row>
    <row r="87" spans="1:54" x14ac:dyDescent="0.2">
      <c r="N87" s="191"/>
      <c r="O87" s="191"/>
      <c r="AD87" s="72"/>
      <c r="AE87" s="72"/>
      <c r="AY87" s="69"/>
      <c r="AZ87" s="69"/>
      <c r="BA87" s="69"/>
      <c r="BB87" s="69"/>
    </row>
    <row r="88" spans="1:54" x14ac:dyDescent="0.2">
      <c r="M88" s="69"/>
      <c r="N88" s="69"/>
      <c r="O88" s="69"/>
      <c r="P88" s="69"/>
      <c r="Q88" s="69"/>
      <c r="R88" s="69"/>
      <c r="S88" s="69"/>
      <c r="AY88" s="69"/>
      <c r="AZ88" s="69"/>
      <c r="BA88" s="69"/>
      <c r="BB88" s="69"/>
    </row>
    <row r="89" spans="1:54" x14ac:dyDescent="0.2">
      <c r="N89" s="191"/>
      <c r="O89" s="191"/>
      <c r="AD89" s="72"/>
      <c r="AE89" s="72"/>
      <c r="AY89" s="69"/>
      <c r="AZ89" s="69"/>
      <c r="BA89" s="69"/>
      <c r="BB89" s="69"/>
    </row>
    <row r="90" spans="1:54" x14ac:dyDescent="0.2">
      <c r="M90" s="69"/>
      <c r="N90" s="191"/>
      <c r="O90" s="191"/>
      <c r="AY90" s="69"/>
      <c r="AZ90" s="69"/>
      <c r="BA90" s="69"/>
      <c r="BB90" s="69"/>
    </row>
    <row r="91" spans="1:54" x14ac:dyDescent="0.2">
      <c r="AD91" s="72"/>
      <c r="AE91" s="72"/>
      <c r="AY91" s="69"/>
      <c r="AZ91" s="69"/>
      <c r="BA91" s="69"/>
      <c r="BB91" s="69"/>
    </row>
    <row r="92" spans="1:54" x14ac:dyDescent="0.2">
      <c r="S92" s="191"/>
      <c r="AY92" s="69"/>
      <c r="AZ92" s="69"/>
      <c r="BA92" s="69"/>
      <c r="BB92" s="69"/>
    </row>
    <row r="93" spans="1:54" x14ac:dyDescent="0.2">
      <c r="AE93" s="72"/>
      <c r="AY93" s="69"/>
      <c r="AZ93" s="69"/>
      <c r="BA93" s="69"/>
      <c r="BB93" s="69"/>
    </row>
    <row r="94" spans="1:54" x14ac:dyDescent="0.2">
      <c r="AD94" s="69"/>
      <c r="AY94" s="69"/>
      <c r="AZ94" s="69"/>
      <c r="BA94" s="69"/>
      <c r="BB94" s="69"/>
    </row>
    <row r="95" spans="1:54" x14ac:dyDescent="0.2">
      <c r="AE95" s="72"/>
      <c r="AY95" s="69"/>
      <c r="AZ95" s="69"/>
      <c r="BA95" s="69"/>
      <c r="BB95" s="69"/>
    </row>
    <row r="96" spans="1:54" x14ac:dyDescent="0.2">
      <c r="AY96" s="69"/>
      <c r="AZ96" s="69"/>
      <c r="BA96" s="69"/>
      <c r="BB96" s="69"/>
    </row>
    <row r="97" spans="30:54" x14ac:dyDescent="0.2">
      <c r="AE97" s="72"/>
      <c r="AY97" s="69"/>
      <c r="AZ97" s="69"/>
      <c r="BA97" s="69"/>
      <c r="BB97" s="69"/>
    </row>
    <row r="98" spans="30:54" x14ac:dyDescent="0.2">
      <c r="AE98" s="72"/>
      <c r="AY98" s="69"/>
      <c r="AZ98" s="69"/>
      <c r="BA98" s="69"/>
      <c r="BB98" s="69"/>
    </row>
    <row r="99" spans="30:54" x14ac:dyDescent="0.2">
      <c r="AE99" s="72"/>
      <c r="AY99" s="69"/>
      <c r="AZ99" s="69"/>
      <c r="BA99" s="69"/>
      <c r="BB99" s="69"/>
    </row>
    <row r="100" spans="30:54" x14ac:dyDescent="0.2">
      <c r="AE100" s="72"/>
      <c r="AY100" s="69"/>
      <c r="AZ100" s="69"/>
      <c r="BA100" s="69"/>
      <c r="BB100" s="69"/>
    </row>
    <row r="101" spans="30:54" x14ac:dyDescent="0.2">
      <c r="AD101" s="72"/>
      <c r="AE101" s="72"/>
      <c r="AY101" s="69"/>
      <c r="AZ101" s="69"/>
      <c r="BA101" s="69"/>
      <c r="BB101" s="69"/>
    </row>
    <row r="102" spans="30:54" x14ac:dyDescent="0.2">
      <c r="AD102" s="72"/>
      <c r="AE102" s="72"/>
      <c r="AY102" s="69"/>
      <c r="AZ102" s="69"/>
      <c r="BA102" s="69"/>
      <c r="BB102" s="69"/>
    </row>
    <row r="103" spans="30:54" x14ac:dyDescent="0.2">
      <c r="AD103" s="72"/>
      <c r="AE103" s="72"/>
      <c r="AY103" s="69"/>
      <c r="AZ103" s="69"/>
      <c r="BA103" s="69"/>
      <c r="BB103" s="69"/>
    </row>
    <row r="104" spans="30:54" x14ac:dyDescent="0.2">
      <c r="AD104" s="72"/>
      <c r="AE104" s="72"/>
      <c r="AY104" s="69"/>
      <c r="AZ104" s="69"/>
      <c r="BA104" s="69"/>
      <c r="BB104" s="69"/>
    </row>
    <row r="105" spans="30:54" x14ac:dyDescent="0.2">
      <c r="AD105" s="72"/>
      <c r="AE105" s="72"/>
      <c r="AY105" s="69"/>
      <c r="AZ105" s="69"/>
      <c r="BA105" s="69"/>
      <c r="BB105" s="69"/>
    </row>
    <row r="106" spans="30:54" x14ac:dyDescent="0.2">
      <c r="AD106" s="72"/>
      <c r="AE106" s="72"/>
      <c r="AY106" s="69"/>
      <c r="AZ106" s="69"/>
      <c r="BA106" s="69"/>
      <c r="BB106" s="69"/>
    </row>
    <row r="107" spans="30:54" x14ac:dyDescent="0.2">
      <c r="AD107" s="72"/>
      <c r="AE107" s="72"/>
      <c r="AY107" s="69"/>
      <c r="AZ107" s="69"/>
      <c r="BA107" s="69"/>
      <c r="BB107" s="69"/>
    </row>
    <row r="108" spans="30:54" x14ac:dyDescent="0.2">
      <c r="AD108" s="72"/>
      <c r="AE108" s="72"/>
      <c r="AY108" s="69"/>
      <c r="AZ108" s="69"/>
      <c r="BA108" s="69"/>
      <c r="BB108" s="69"/>
    </row>
    <row r="109" spans="30:54" x14ac:dyDescent="0.2">
      <c r="AD109" s="72"/>
      <c r="AE109" s="72"/>
      <c r="AY109" s="69"/>
      <c r="AZ109" s="69"/>
      <c r="BA109" s="69"/>
      <c r="BB109" s="69"/>
    </row>
    <row r="110" spans="30:54" x14ac:dyDescent="0.2">
      <c r="AD110" s="72"/>
      <c r="AE110" s="72"/>
      <c r="AY110" s="69"/>
      <c r="AZ110" s="69"/>
      <c r="BA110" s="69"/>
      <c r="BB110" s="69"/>
    </row>
    <row r="111" spans="30:54" x14ac:dyDescent="0.2">
      <c r="AD111" s="72"/>
      <c r="AE111" s="72"/>
      <c r="AY111" s="69"/>
      <c r="AZ111" s="69"/>
      <c r="BA111" s="69"/>
      <c r="BB111" s="69"/>
    </row>
    <row r="112" spans="30:54" x14ac:dyDescent="0.2">
      <c r="AD112" s="72"/>
      <c r="AE112" s="72"/>
      <c r="AY112" s="69"/>
      <c r="AZ112" s="69"/>
      <c r="BA112" s="69"/>
      <c r="BB112" s="69"/>
    </row>
    <row r="113" spans="30:54" x14ac:dyDescent="0.2">
      <c r="AD113" s="72"/>
      <c r="AE113" s="72"/>
      <c r="AY113" s="69"/>
      <c r="AZ113" s="69"/>
      <c r="BA113" s="69"/>
      <c r="BB113" s="69"/>
    </row>
    <row r="114" spans="30:54" x14ac:dyDescent="0.2">
      <c r="AD114" s="72"/>
      <c r="AE114" s="72"/>
      <c r="AY114" s="69"/>
      <c r="AZ114" s="69"/>
      <c r="BA114" s="69"/>
      <c r="BB114" s="69"/>
    </row>
    <row r="115" spans="30:54" x14ac:dyDescent="0.2">
      <c r="AD115" s="72"/>
      <c r="AE115" s="72"/>
      <c r="AY115" s="69"/>
      <c r="AZ115" s="69"/>
      <c r="BA115" s="69"/>
      <c r="BB115" s="69"/>
    </row>
    <row r="116" spans="30:54" x14ac:dyDescent="0.2">
      <c r="AD116" s="72"/>
      <c r="AE116" s="72"/>
      <c r="AY116" s="69"/>
      <c r="AZ116" s="69"/>
      <c r="BA116" s="69"/>
      <c r="BB116" s="69"/>
    </row>
    <row r="117" spans="30:54" x14ac:dyDescent="0.2">
      <c r="AD117" s="72"/>
      <c r="AE117" s="72"/>
      <c r="AY117" s="69"/>
      <c r="AZ117" s="69"/>
      <c r="BA117" s="69"/>
      <c r="BB117" s="69"/>
    </row>
    <row r="118" spans="30:54" x14ac:dyDescent="0.2">
      <c r="AD118" s="72"/>
      <c r="AE118" s="72"/>
      <c r="AY118" s="69"/>
      <c r="AZ118" s="69"/>
      <c r="BA118" s="69"/>
      <c r="BB118" s="69"/>
    </row>
    <row r="119" spans="30:54" x14ac:dyDescent="0.2">
      <c r="AD119" s="72"/>
      <c r="AE119" s="72"/>
      <c r="AY119" s="69"/>
      <c r="AZ119" s="69"/>
      <c r="BA119" s="69"/>
      <c r="BB119" s="69"/>
    </row>
    <row r="120" spans="30:54" x14ac:dyDescent="0.2">
      <c r="AD120" s="72"/>
      <c r="AE120" s="72"/>
      <c r="AY120" s="69"/>
      <c r="AZ120" s="69"/>
      <c r="BA120" s="69"/>
      <c r="BB120" s="69"/>
    </row>
    <row r="121" spans="30:54" x14ac:dyDescent="0.2">
      <c r="AD121" s="72"/>
      <c r="AE121" s="72"/>
      <c r="AY121" s="69"/>
      <c r="AZ121" s="69"/>
      <c r="BA121" s="69"/>
      <c r="BB121" s="69"/>
    </row>
    <row r="122" spans="30:54" x14ac:dyDescent="0.2">
      <c r="AD122" s="72"/>
      <c r="AE122" s="72"/>
      <c r="AY122" s="69"/>
      <c r="AZ122" s="69"/>
      <c r="BA122" s="69"/>
      <c r="BB122" s="69"/>
    </row>
    <row r="123" spans="30:54" x14ac:dyDescent="0.2">
      <c r="AD123" s="72"/>
      <c r="AE123" s="72"/>
      <c r="AY123" s="69"/>
      <c r="AZ123" s="69"/>
      <c r="BA123" s="69"/>
      <c r="BB123" s="69"/>
    </row>
    <row r="124" spans="30:54" x14ac:dyDescent="0.2">
      <c r="AD124" s="72"/>
      <c r="AE124" s="72"/>
      <c r="AY124" s="69"/>
      <c r="AZ124" s="69"/>
      <c r="BA124" s="69"/>
      <c r="BB124" s="69"/>
    </row>
    <row r="125" spans="30:54" x14ac:dyDescent="0.2">
      <c r="AD125" s="72"/>
      <c r="AE125" s="72"/>
      <c r="AY125" s="69"/>
      <c r="AZ125" s="69"/>
      <c r="BA125" s="69"/>
      <c r="BB125" s="69"/>
    </row>
    <row r="126" spans="30:54" x14ac:dyDescent="0.2">
      <c r="AD126" s="72"/>
      <c r="AE126" s="72"/>
      <c r="AY126" s="69"/>
      <c r="AZ126" s="69"/>
      <c r="BA126" s="69"/>
      <c r="BB126" s="69"/>
    </row>
    <row r="127" spans="30:54" x14ac:dyDescent="0.2">
      <c r="AD127" s="72"/>
      <c r="AE127" s="72"/>
      <c r="AY127" s="69"/>
      <c r="AZ127" s="69"/>
      <c r="BA127" s="69"/>
      <c r="BB127" s="69"/>
    </row>
    <row r="128" spans="30:54" x14ac:dyDescent="0.2">
      <c r="AD128" s="72"/>
      <c r="AE128" s="72"/>
      <c r="AY128" s="69"/>
      <c r="AZ128" s="69"/>
      <c r="BA128" s="69"/>
      <c r="BB128" s="69"/>
    </row>
    <row r="129" spans="30:54" x14ac:dyDescent="0.2">
      <c r="AD129" s="72"/>
      <c r="AE129" s="72"/>
      <c r="AY129" s="69"/>
      <c r="AZ129" s="69"/>
      <c r="BA129" s="69"/>
      <c r="BB129" s="69"/>
    </row>
    <row r="130" spans="30:54" x14ac:dyDescent="0.2">
      <c r="AD130" s="72"/>
      <c r="AE130" s="72"/>
      <c r="AY130" s="69"/>
      <c r="AZ130" s="69"/>
      <c r="BA130" s="69"/>
      <c r="BB130" s="69"/>
    </row>
    <row r="131" spans="30:54" x14ac:dyDescent="0.2">
      <c r="AD131" s="72"/>
      <c r="AE131" s="72"/>
      <c r="AY131" s="69"/>
      <c r="AZ131" s="69"/>
      <c r="BA131" s="69"/>
      <c r="BB131" s="69"/>
    </row>
    <row r="132" spans="30:54" x14ac:dyDescent="0.2">
      <c r="AD132" s="72"/>
      <c r="AE132" s="72"/>
      <c r="AY132" s="69"/>
      <c r="AZ132" s="69"/>
      <c r="BA132" s="69"/>
      <c r="BB132" s="69"/>
    </row>
    <row r="133" spans="30:54" x14ac:dyDescent="0.2">
      <c r="AD133" s="72"/>
      <c r="AE133" s="72"/>
      <c r="AY133" s="69"/>
      <c r="AZ133" s="69"/>
      <c r="BA133" s="69"/>
      <c r="BB133" s="69"/>
    </row>
    <row r="134" spans="30:54" x14ac:dyDescent="0.2">
      <c r="AD134" s="72"/>
      <c r="AE134" s="72"/>
      <c r="AY134" s="69"/>
      <c r="AZ134" s="69"/>
      <c r="BA134" s="69"/>
      <c r="BB134" s="69"/>
    </row>
    <row r="135" spans="30:54" x14ac:dyDescent="0.2">
      <c r="AD135" s="72"/>
      <c r="AE135" s="72"/>
      <c r="AY135" s="69"/>
      <c r="AZ135" s="69"/>
      <c r="BA135" s="69"/>
      <c r="BB135" s="69"/>
    </row>
    <row r="136" spans="30:54" x14ac:dyDescent="0.2">
      <c r="AD136" s="72"/>
      <c r="AE136" s="72"/>
      <c r="AY136" s="69"/>
      <c r="AZ136" s="69"/>
      <c r="BA136" s="69"/>
      <c r="BB136" s="69"/>
    </row>
    <row r="137" spans="30:54" x14ac:dyDescent="0.2">
      <c r="AD137" s="72"/>
      <c r="AE137" s="72"/>
      <c r="AY137" s="69"/>
      <c r="AZ137" s="69"/>
      <c r="BA137" s="69"/>
      <c r="BB137" s="69"/>
    </row>
    <row r="138" spans="30:54" x14ac:dyDescent="0.2">
      <c r="AD138" s="72"/>
      <c r="AE138" s="72"/>
      <c r="AY138" s="69"/>
      <c r="AZ138" s="69"/>
      <c r="BA138" s="69"/>
      <c r="BB138" s="69"/>
    </row>
    <row r="139" spans="30:54" x14ac:dyDescent="0.2">
      <c r="AD139" s="72"/>
      <c r="AE139" s="72"/>
      <c r="AY139" s="69"/>
      <c r="AZ139" s="69"/>
      <c r="BA139" s="69"/>
      <c r="BB139" s="69"/>
    </row>
    <row r="140" spans="30:54" x14ac:dyDescent="0.2">
      <c r="AD140" s="72"/>
      <c r="AE140" s="72"/>
      <c r="AY140" s="69"/>
      <c r="AZ140" s="69"/>
      <c r="BA140" s="69"/>
      <c r="BB140" s="69"/>
    </row>
    <row r="141" spans="30:54" x14ac:dyDescent="0.2">
      <c r="AD141" s="72"/>
      <c r="AE141" s="72"/>
      <c r="AY141" s="69"/>
      <c r="AZ141" s="69"/>
      <c r="BA141" s="69"/>
      <c r="BB141" s="69"/>
    </row>
    <row r="142" spans="30:54" x14ac:dyDescent="0.2">
      <c r="AD142" s="72"/>
      <c r="AE142" s="72"/>
      <c r="AY142" s="69"/>
      <c r="AZ142" s="69"/>
      <c r="BA142" s="69"/>
      <c r="BB142" s="69"/>
    </row>
    <row r="143" spans="30:54" x14ac:dyDescent="0.2">
      <c r="AD143" s="72"/>
      <c r="AE143" s="72"/>
      <c r="AY143" s="69"/>
      <c r="AZ143" s="69"/>
      <c r="BA143" s="69"/>
      <c r="BB143" s="69"/>
    </row>
    <row r="144" spans="30:54" x14ac:dyDescent="0.2">
      <c r="AD144" s="72"/>
      <c r="AE144" s="72"/>
      <c r="AY144" s="69"/>
      <c r="AZ144" s="69"/>
      <c r="BA144" s="69"/>
      <c r="BB144" s="69"/>
    </row>
    <row r="145" spans="30:54" x14ac:dyDescent="0.2">
      <c r="AD145" s="72"/>
      <c r="AE145" s="72"/>
      <c r="AY145" s="69"/>
      <c r="AZ145" s="69"/>
      <c r="BA145" s="69"/>
      <c r="BB145" s="69"/>
    </row>
    <row r="146" spans="30:54" x14ac:dyDescent="0.2">
      <c r="AD146" s="72"/>
      <c r="AE146" s="72"/>
      <c r="AY146" s="69"/>
      <c r="AZ146" s="69"/>
      <c r="BA146" s="69"/>
      <c r="BB146" s="69"/>
    </row>
    <row r="147" spans="30:54" x14ac:dyDescent="0.2">
      <c r="AD147" s="72"/>
      <c r="AE147" s="72"/>
      <c r="AY147" s="69"/>
      <c r="AZ147" s="69"/>
      <c r="BA147" s="69"/>
      <c r="BB147" s="69"/>
    </row>
    <row r="148" spans="30:54" x14ac:dyDescent="0.2">
      <c r="AD148" s="72"/>
      <c r="AE148" s="72"/>
      <c r="AY148" s="69"/>
      <c r="AZ148" s="69"/>
      <c r="BA148" s="69"/>
      <c r="BB148" s="69"/>
    </row>
    <row r="149" spans="30:54" x14ac:dyDescent="0.2">
      <c r="AD149" s="72"/>
      <c r="AE149" s="72"/>
      <c r="AY149" s="69"/>
      <c r="AZ149" s="69"/>
      <c r="BA149" s="69"/>
      <c r="BB149" s="69"/>
    </row>
    <row r="150" spans="30:54" x14ac:dyDescent="0.2">
      <c r="AD150" s="72"/>
      <c r="AE150" s="72"/>
      <c r="AY150" s="69"/>
      <c r="AZ150" s="69"/>
      <c r="BA150" s="69"/>
      <c r="BB150" s="69"/>
    </row>
    <row r="151" spans="30:54" x14ac:dyDescent="0.2">
      <c r="AD151" s="72"/>
      <c r="AE151" s="72"/>
      <c r="AY151" s="69"/>
      <c r="AZ151" s="69"/>
      <c r="BA151" s="69"/>
      <c r="BB151" s="69"/>
    </row>
    <row r="152" spans="30:54" x14ac:dyDescent="0.2">
      <c r="AD152" s="72"/>
      <c r="AE152" s="72"/>
      <c r="AY152" s="69"/>
      <c r="AZ152" s="69"/>
      <c r="BA152" s="69"/>
      <c r="BB152" s="69"/>
    </row>
    <row r="153" spans="30:54" x14ac:dyDescent="0.2">
      <c r="AD153" s="72"/>
      <c r="AE153" s="72"/>
      <c r="AY153" s="69"/>
      <c r="AZ153" s="69"/>
      <c r="BA153" s="69"/>
      <c r="BB153" s="69"/>
    </row>
    <row r="154" spans="30:54" x14ac:dyDescent="0.2">
      <c r="AD154" s="72"/>
      <c r="AE154" s="72"/>
      <c r="AY154" s="69"/>
      <c r="AZ154" s="69"/>
      <c r="BA154" s="69"/>
      <c r="BB154" s="69"/>
    </row>
    <row r="155" spans="30:54" x14ac:dyDescent="0.2">
      <c r="AY155" s="69"/>
      <c r="AZ155" s="69"/>
      <c r="BA155" s="69"/>
      <c r="BB155" s="69"/>
    </row>
    <row r="156" spans="30:54" x14ac:dyDescent="0.2">
      <c r="AD156" s="72"/>
      <c r="AE156" s="72"/>
      <c r="AY156" s="69"/>
      <c r="AZ156" s="69"/>
      <c r="BA156" s="69"/>
      <c r="BB156" s="69"/>
    </row>
    <row r="157" spans="30:54" x14ac:dyDescent="0.2">
      <c r="AY157" s="69"/>
      <c r="AZ157" s="69"/>
      <c r="BA157" s="69"/>
      <c r="BB157" s="69"/>
    </row>
    <row r="158" spans="30:54" x14ac:dyDescent="0.2">
      <c r="AY158" s="69"/>
      <c r="AZ158" s="69"/>
      <c r="BA158" s="69"/>
      <c r="BB158" s="69"/>
    </row>
    <row r="159" spans="30:54" x14ac:dyDescent="0.2">
      <c r="AY159" s="69"/>
      <c r="AZ159" s="69"/>
      <c r="BA159" s="69"/>
      <c r="BB159" s="69"/>
    </row>
    <row r="160" spans="30:54" x14ac:dyDescent="0.2">
      <c r="AY160" s="69"/>
      <c r="AZ160" s="69"/>
      <c r="BA160" s="69"/>
      <c r="BB160" s="69"/>
    </row>
    <row r="161" spans="51:54" x14ac:dyDescent="0.2">
      <c r="AY161" s="69"/>
      <c r="AZ161" s="69"/>
      <c r="BA161" s="69"/>
      <c r="BB161" s="69"/>
    </row>
    <row r="162" spans="51:54" x14ac:dyDescent="0.2">
      <c r="AY162" s="69"/>
      <c r="AZ162" s="69"/>
      <c r="BA162" s="69"/>
      <c r="BB162" s="69"/>
    </row>
    <row r="163" spans="51:54" x14ac:dyDescent="0.2">
      <c r="AY163" s="69"/>
      <c r="AZ163" s="69"/>
      <c r="BA163" s="69"/>
      <c r="BB163" s="69"/>
    </row>
    <row r="164" spans="51:54" x14ac:dyDescent="0.2">
      <c r="AY164" s="69"/>
      <c r="AZ164" s="69"/>
      <c r="BA164" s="69"/>
      <c r="BB164" s="69"/>
    </row>
    <row r="165" spans="51:54" x14ac:dyDescent="0.2">
      <c r="AY165" s="69"/>
      <c r="AZ165" s="69"/>
      <c r="BA165" s="69"/>
      <c r="BB165" s="69"/>
    </row>
    <row r="166" spans="51:54" x14ac:dyDescent="0.2">
      <c r="AY166" s="69"/>
      <c r="AZ166" s="69"/>
      <c r="BA166" s="69"/>
      <c r="BB166" s="69"/>
    </row>
    <row r="167" spans="51:54" x14ac:dyDescent="0.2">
      <c r="AY167" s="69"/>
      <c r="AZ167" s="69"/>
      <c r="BA167" s="69"/>
      <c r="BB167" s="69"/>
    </row>
    <row r="168" spans="51:54" x14ac:dyDescent="0.2">
      <c r="AY168" s="69"/>
      <c r="AZ168" s="69"/>
      <c r="BA168" s="69"/>
      <c r="BB168" s="69"/>
    </row>
    <row r="169" spans="51:54" x14ac:dyDescent="0.2">
      <c r="AY169" s="69"/>
      <c r="AZ169" s="69"/>
      <c r="BA169" s="69"/>
      <c r="BB169" s="69"/>
    </row>
    <row r="170" spans="51:54" x14ac:dyDescent="0.2">
      <c r="AY170" s="69"/>
      <c r="AZ170" s="69"/>
      <c r="BA170" s="69"/>
      <c r="BB170" s="69"/>
    </row>
    <row r="171" spans="51:54" x14ac:dyDescent="0.2">
      <c r="AY171" s="69"/>
      <c r="AZ171" s="69"/>
      <c r="BA171" s="69"/>
      <c r="BB171" s="69"/>
    </row>
    <row r="172" spans="51:54" x14ac:dyDescent="0.2">
      <c r="AY172" s="69"/>
      <c r="AZ172" s="69"/>
      <c r="BA172" s="69"/>
      <c r="BB172" s="69"/>
    </row>
    <row r="173" spans="51:54" x14ac:dyDescent="0.2">
      <c r="AY173" s="69"/>
      <c r="AZ173" s="69"/>
      <c r="BA173" s="69"/>
      <c r="BB173" s="69"/>
    </row>
    <row r="174" spans="51:54" x14ac:dyDescent="0.2">
      <c r="AY174" s="69"/>
      <c r="AZ174" s="69"/>
      <c r="BA174" s="69"/>
      <c r="BB174" s="69"/>
    </row>
    <row r="175" spans="51:54" x14ac:dyDescent="0.2">
      <c r="AY175" s="69"/>
      <c r="AZ175" s="69"/>
      <c r="BA175" s="69"/>
      <c r="BB175" s="69"/>
    </row>
    <row r="176" spans="51:54" x14ac:dyDescent="0.2">
      <c r="AY176" s="69"/>
      <c r="AZ176" s="69"/>
      <c r="BA176" s="69"/>
      <c r="BB176" s="69"/>
    </row>
    <row r="177" spans="51:54" x14ac:dyDescent="0.2">
      <c r="AY177" s="69"/>
      <c r="AZ177" s="69"/>
      <c r="BA177" s="69"/>
      <c r="BB177" s="69"/>
    </row>
    <row r="178" spans="51:54" x14ac:dyDescent="0.2">
      <c r="AY178" s="69"/>
      <c r="AZ178" s="69"/>
      <c r="BA178" s="69"/>
      <c r="BB178" s="69"/>
    </row>
    <row r="179" spans="51:54" x14ac:dyDescent="0.2">
      <c r="AY179" s="69"/>
      <c r="AZ179" s="69"/>
      <c r="BA179" s="69"/>
      <c r="BB179" s="69"/>
    </row>
    <row r="180" spans="51:54" x14ac:dyDescent="0.2">
      <c r="AY180" s="69"/>
      <c r="AZ180" s="69"/>
      <c r="BA180" s="69"/>
      <c r="BB180" s="69"/>
    </row>
    <row r="181" spans="51:54" x14ac:dyDescent="0.2">
      <c r="AY181" s="69"/>
      <c r="AZ181" s="69"/>
      <c r="BA181" s="69"/>
      <c r="BB181" s="69"/>
    </row>
    <row r="182" spans="51:54" x14ac:dyDescent="0.2">
      <c r="AY182" s="69"/>
      <c r="AZ182" s="69"/>
      <c r="BA182" s="69"/>
      <c r="BB182" s="69"/>
    </row>
    <row r="183" spans="51:54" x14ac:dyDescent="0.2">
      <c r="AY183" s="69"/>
      <c r="AZ183" s="69"/>
      <c r="BA183" s="69"/>
      <c r="BB183" s="69"/>
    </row>
    <row r="184" spans="51:54" x14ac:dyDescent="0.2">
      <c r="AY184" s="69"/>
      <c r="AZ184" s="69"/>
      <c r="BA184" s="69"/>
      <c r="BB184" s="69"/>
    </row>
    <row r="185" spans="51:54" x14ac:dyDescent="0.2">
      <c r="AY185" s="69"/>
      <c r="AZ185" s="69"/>
      <c r="BA185" s="69"/>
      <c r="BB185" s="69"/>
    </row>
    <row r="186" spans="51:54" x14ac:dyDescent="0.2">
      <c r="AY186" s="69"/>
      <c r="AZ186" s="69"/>
      <c r="BA186" s="69"/>
      <c r="BB186" s="69"/>
    </row>
    <row r="187" spans="51:54" x14ac:dyDescent="0.2">
      <c r="AY187" s="69"/>
      <c r="AZ187" s="69"/>
      <c r="BA187" s="69"/>
      <c r="BB187" s="69"/>
    </row>
    <row r="188" spans="51:54" x14ac:dyDescent="0.2">
      <c r="AY188" s="69"/>
      <c r="AZ188" s="69"/>
      <c r="BA188" s="69"/>
      <c r="BB188" s="69"/>
    </row>
    <row r="189" spans="51:54" x14ac:dyDescent="0.2">
      <c r="AY189" s="69"/>
      <c r="AZ189" s="69"/>
      <c r="BA189" s="69"/>
      <c r="BB189" s="69"/>
    </row>
    <row r="190" spans="51:54" x14ac:dyDescent="0.2">
      <c r="AY190" s="69"/>
      <c r="AZ190" s="69"/>
      <c r="BA190" s="69"/>
      <c r="BB190" s="69"/>
    </row>
    <row r="191" spans="51:54" x14ac:dyDescent="0.2">
      <c r="AY191" s="69"/>
      <c r="AZ191" s="69"/>
      <c r="BA191" s="69"/>
      <c r="BB191" s="69"/>
    </row>
    <row r="192" spans="51:54" x14ac:dyDescent="0.2">
      <c r="AY192" s="69"/>
      <c r="AZ192" s="69"/>
      <c r="BA192" s="69"/>
      <c r="BB192" s="69"/>
    </row>
    <row r="193" spans="51:54" x14ac:dyDescent="0.2">
      <c r="AY193" s="69"/>
      <c r="AZ193" s="69"/>
      <c r="BA193" s="69"/>
      <c r="BB193" s="69"/>
    </row>
    <row r="194" spans="51:54" x14ac:dyDescent="0.2">
      <c r="AY194" s="69"/>
      <c r="AZ194" s="69"/>
      <c r="BA194" s="69"/>
      <c r="BB194" s="69"/>
    </row>
    <row r="195" spans="51:54" x14ac:dyDescent="0.2">
      <c r="AY195" s="69"/>
      <c r="AZ195" s="69"/>
      <c r="BA195" s="69"/>
      <c r="BB195" s="69"/>
    </row>
    <row r="196" spans="51:54" x14ac:dyDescent="0.2">
      <c r="AY196" s="69"/>
      <c r="AZ196" s="69"/>
      <c r="BA196" s="69"/>
      <c r="BB196" s="69"/>
    </row>
    <row r="197" spans="51:54" x14ac:dyDescent="0.2">
      <c r="AY197" s="69"/>
      <c r="AZ197" s="69"/>
      <c r="BA197" s="69"/>
      <c r="BB197" s="69"/>
    </row>
    <row r="198" spans="51:54" x14ac:dyDescent="0.2">
      <c r="AY198" s="69"/>
      <c r="AZ198" s="69"/>
      <c r="BA198" s="69"/>
      <c r="BB198" s="69"/>
    </row>
    <row r="199" spans="51:54" x14ac:dyDescent="0.2">
      <c r="AY199" s="69"/>
      <c r="AZ199" s="69"/>
      <c r="BA199" s="69"/>
      <c r="BB199" s="69"/>
    </row>
    <row r="200" spans="51:54" x14ac:dyDescent="0.2">
      <c r="AY200" s="69"/>
      <c r="AZ200" s="69"/>
      <c r="BA200" s="69"/>
      <c r="BB200" s="69"/>
    </row>
    <row r="201" spans="51:54" x14ac:dyDescent="0.2">
      <c r="AY201" s="69"/>
      <c r="AZ201" s="69"/>
      <c r="BA201" s="69"/>
      <c r="BB201" s="69"/>
    </row>
    <row r="202" spans="51:54" x14ac:dyDescent="0.2">
      <c r="AY202" s="69"/>
      <c r="AZ202" s="69"/>
      <c r="BA202" s="69"/>
      <c r="BB202" s="69"/>
    </row>
    <row r="203" spans="51:54" x14ac:dyDescent="0.2">
      <c r="AY203" s="69"/>
      <c r="AZ203" s="69"/>
      <c r="BA203" s="69"/>
      <c r="BB203" s="69"/>
    </row>
    <row r="204" spans="51:54" x14ac:dyDescent="0.2">
      <c r="AY204" s="69"/>
      <c r="AZ204" s="69"/>
      <c r="BA204" s="69"/>
      <c r="BB204" s="69"/>
    </row>
    <row r="205" spans="51:54" x14ac:dyDescent="0.2">
      <c r="AY205" s="69"/>
      <c r="AZ205" s="69"/>
      <c r="BA205" s="69"/>
      <c r="BB205" s="69"/>
    </row>
    <row r="206" spans="51:54" x14ac:dyDescent="0.2">
      <c r="AY206" s="69"/>
      <c r="AZ206" s="69"/>
      <c r="BA206" s="69"/>
      <c r="BB206" s="69"/>
    </row>
    <row r="207" spans="51:54" x14ac:dyDescent="0.2">
      <c r="AY207" s="69"/>
      <c r="AZ207" s="69"/>
      <c r="BA207" s="69"/>
      <c r="BB207" s="69"/>
    </row>
    <row r="208" spans="51:54" x14ac:dyDescent="0.2">
      <c r="AY208" s="69"/>
      <c r="AZ208" s="69"/>
      <c r="BA208" s="69"/>
      <c r="BB208" s="69"/>
    </row>
    <row r="209" spans="51:54" x14ac:dyDescent="0.2">
      <c r="AY209" s="69"/>
      <c r="AZ209" s="69"/>
      <c r="BA209" s="69"/>
      <c r="BB209" s="69"/>
    </row>
    <row r="210" spans="51:54" x14ac:dyDescent="0.2">
      <c r="AY210" s="69"/>
      <c r="AZ210" s="69"/>
      <c r="BA210" s="69"/>
      <c r="BB210" s="69"/>
    </row>
    <row r="211" spans="51:54" x14ac:dyDescent="0.2">
      <c r="AY211" s="69"/>
      <c r="AZ211" s="69"/>
      <c r="BA211" s="69"/>
      <c r="BB211" s="69"/>
    </row>
    <row r="212" spans="51:54" x14ac:dyDescent="0.2">
      <c r="AY212" s="69"/>
      <c r="AZ212" s="69"/>
      <c r="BA212" s="69"/>
      <c r="BB212" s="69"/>
    </row>
    <row r="213" spans="51:54" x14ac:dyDescent="0.2">
      <c r="AY213" s="69"/>
      <c r="AZ213" s="69"/>
      <c r="BA213" s="69"/>
      <c r="BB213" s="69"/>
    </row>
    <row r="214" spans="51:54" x14ac:dyDescent="0.2">
      <c r="AY214" s="69"/>
      <c r="AZ214" s="69"/>
      <c r="BA214" s="69"/>
      <c r="BB214" s="69"/>
    </row>
    <row r="215" spans="51:54" x14ac:dyDescent="0.2">
      <c r="AY215" s="69"/>
      <c r="AZ215" s="69"/>
      <c r="BA215" s="69"/>
      <c r="BB215" s="69"/>
    </row>
    <row r="216" spans="51:54" x14ac:dyDescent="0.2">
      <c r="AY216" s="69"/>
      <c r="AZ216" s="69"/>
      <c r="BA216" s="69"/>
      <c r="BB216" s="69"/>
    </row>
    <row r="217" spans="51:54" x14ac:dyDescent="0.2">
      <c r="AY217" s="69"/>
      <c r="AZ217" s="69"/>
      <c r="BA217" s="69"/>
      <c r="BB217" s="69"/>
    </row>
    <row r="218" spans="51:54" x14ac:dyDescent="0.2">
      <c r="AY218" s="69"/>
      <c r="AZ218" s="69"/>
      <c r="BA218" s="69"/>
      <c r="BB218" s="69"/>
    </row>
    <row r="219" spans="51:54" x14ac:dyDescent="0.2">
      <c r="AY219" s="69"/>
      <c r="AZ219" s="69"/>
      <c r="BA219" s="69"/>
      <c r="BB219" s="69"/>
    </row>
    <row r="220" spans="51:54" x14ac:dyDescent="0.2">
      <c r="AY220" s="69"/>
      <c r="AZ220" s="69"/>
      <c r="BA220" s="69"/>
      <c r="BB220" s="69"/>
    </row>
    <row r="221" spans="51:54" x14ac:dyDescent="0.2">
      <c r="AY221" s="69"/>
      <c r="AZ221" s="69"/>
      <c r="BA221" s="69"/>
      <c r="BB221" s="69"/>
    </row>
    <row r="222" spans="51:54" x14ac:dyDescent="0.2">
      <c r="AY222" s="69"/>
      <c r="AZ222" s="69"/>
      <c r="BA222" s="69"/>
      <c r="BB222" s="69"/>
    </row>
    <row r="223" spans="51:54" x14ac:dyDescent="0.2">
      <c r="AY223" s="69"/>
      <c r="AZ223" s="69"/>
      <c r="BA223" s="69"/>
      <c r="BB223" s="69"/>
    </row>
    <row r="224" spans="51:54" x14ac:dyDescent="0.2">
      <c r="AY224" s="69"/>
      <c r="AZ224" s="69"/>
      <c r="BA224" s="69"/>
      <c r="BB224" s="69"/>
    </row>
    <row r="225" spans="51:54" x14ac:dyDescent="0.2">
      <c r="AY225" s="69"/>
      <c r="AZ225" s="69"/>
      <c r="BA225" s="69"/>
      <c r="BB225" s="69"/>
    </row>
    <row r="226" spans="51:54" x14ac:dyDescent="0.2">
      <c r="AY226" s="69"/>
      <c r="AZ226" s="69"/>
      <c r="BA226" s="69"/>
      <c r="BB226" s="69"/>
    </row>
    <row r="227" spans="51:54" x14ac:dyDescent="0.2">
      <c r="AY227" s="69"/>
      <c r="AZ227" s="69"/>
      <c r="BA227" s="69"/>
      <c r="BB227" s="69"/>
    </row>
    <row r="228" spans="51:54" x14ac:dyDescent="0.2">
      <c r="AY228" s="69"/>
      <c r="AZ228" s="69"/>
      <c r="BA228" s="69"/>
      <c r="BB228" s="69"/>
    </row>
    <row r="229" spans="51:54" x14ac:dyDescent="0.2">
      <c r="AY229" s="69"/>
      <c r="AZ229" s="69"/>
      <c r="BA229" s="69"/>
      <c r="BB229" s="69"/>
    </row>
    <row r="230" spans="51:54" x14ac:dyDescent="0.2">
      <c r="AY230" s="69"/>
      <c r="AZ230" s="69"/>
      <c r="BA230" s="69"/>
      <c r="BB230" s="69"/>
    </row>
    <row r="231" spans="51:54" x14ac:dyDescent="0.2">
      <c r="AY231" s="69"/>
      <c r="AZ231" s="69"/>
      <c r="BA231" s="69"/>
      <c r="BB231" s="69"/>
    </row>
    <row r="232" spans="51:54" x14ac:dyDescent="0.2">
      <c r="AY232" s="69"/>
      <c r="AZ232" s="69"/>
      <c r="BA232" s="69"/>
      <c r="BB232" s="69"/>
    </row>
    <row r="233" spans="51:54" x14ac:dyDescent="0.2">
      <c r="AY233" s="69"/>
      <c r="AZ233" s="69"/>
      <c r="BA233" s="69"/>
      <c r="BB233" s="69"/>
    </row>
    <row r="234" spans="51:54" x14ac:dyDescent="0.2">
      <c r="AY234" s="69"/>
      <c r="AZ234" s="69"/>
      <c r="BA234" s="69"/>
      <c r="BB234" s="69"/>
    </row>
    <row r="235" spans="51:54" x14ac:dyDescent="0.2">
      <c r="AY235" s="69"/>
      <c r="AZ235" s="69"/>
      <c r="BA235" s="69"/>
      <c r="BB235" s="69"/>
    </row>
    <row r="236" spans="51:54" x14ac:dyDescent="0.2">
      <c r="AY236" s="69"/>
      <c r="AZ236" s="69"/>
      <c r="BA236" s="69"/>
      <c r="BB236" s="69"/>
    </row>
    <row r="237" spans="51:54" x14ac:dyDescent="0.2">
      <c r="AY237" s="69"/>
      <c r="AZ237" s="69"/>
      <c r="BA237" s="69"/>
      <c r="BB237" s="69"/>
    </row>
    <row r="238" spans="51:54" x14ac:dyDescent="0.2">
      <c r="AY238" s="69"/>
      <c r="AZ238" s="69"/>
      <c r="BA238" s="69"/>
      <c r="BB238" s="69"/>
    </row>
    <row r="239" spans="51:54" x14ac:dyDescent="0.2">
      <c r="AY239" s="69"/>
      <c r="AZ239" s="69"/>
      <c r="BA239" s="69"/>
      <c r="BB239" s="69"/>
    </row>
    <row r="240" spans="51:54" x14ac:dyDescent="0.2">
      <c r="AY240" s="69"/>
      <c r="AZ240" s="69"/>
      <c r="BA240" s="69"/>
      <c r="BB240" s="69"/>
    </row>
    <row r="241" spans="51:54" x14ac:dyDescent="0.2">
      <c r="AY241" s="69"/>
      <c r="AZ241" s="69"/>
      <c r="BA241" s="69"/>
      <c r="BB241" s="69"/>
    </row>
    <row r="242" spans="51:54" x14ac:dyDescent="0.2">
      <c r="AY242" s="69"/>
      <c r="AZ242" s="69"/>
      <c r="BA242" s="69"/>
      <c r="BB242" s="69"/>
    </row>
    <row r="243" spans="51:54" x14ac:dyDescent="0.2">
      <c r="AY243" s="69"/>
      <c r="AZ243" s="69"/>
      <c r="BA243" s="69"/>
      <c r="BB243" s="69"/>
    </row>
    <row r="244" spans="51:54" x14ac:dyDescent="0.2">
      <c r="AY244" s="69"/>
      <c r="AZ244" s="69"/>
      <c r="BA244" s="69"/>
      <c r="BB244" s="69"/>
    </row>
    <row r="245" spans="51:54" x14ac:dyDescent="0.2">
      <c r="AY245" s="69"/>
      <c r="AZ245" s="69"/>
      <c r="BA245" s="69"/>
      <c r="BB245" s="69"/>
    </row>
    <row r="246" spans="51:54" x14ac:dyDescent="0.2">
      <c r="AY246" s="69"/>
      <c r="AZ246" s="69"/>
      <c r="BA246" s="69"/>
      <c r="BB246" s="69"/>
    </row>
    <row r="247" spans="51:54" x14ac:dyDescent="0.2">
      <c r="AY247" s="69"/>
      <c r="AZ247" s="69"/>
      <c r="BA247" s="69"/>
      <c r="BB247" s="69"/>
    </row>
    <row r="248" spans="51:54" x14ac:dyDescent="0.2">
      <c r="AY248" s="69"/>
      <c r="AZ248" s="69"/>
      <c r="BA248" s="69"/>
      <c r="BB248" s="69"/>
    </row>
    <row r="249" spans="51:54" x14ac:dyDescent="0.2">
      <c r="AY249" s="69"/>
      <c r="AZ249" s="69"/>
      <c r="BA249" s="69"/>
      <c r="BB249" s="69"/>
    </row>
    <row r="250" spans="51:54" x14ac:dyDescent="0.2">
      <c r="AY250" s="69"/>
      <c r="AZ250" s="69"/>
      <c r="BA250" s="69"/>
      <c r="BB250" s="69"/>
    </row>
    <row r="251" spans="51:54" x14ac:dyDescent="0.2">
      <c r="AY251" s="69"/>
      <c r="AZ251" s="69"/>
      <c r="BA251" s="69"/>
      <c r="BB251" s="69"/>
    </row>
    <row r="252" spans="51:54" x14ac:dyDescent="0.2">
      <c r="AY252" s="69"/>
      <c r="AZ252" s="69"/>
      <c r="BA252" s="69"/>
      <c r="BB252" s="69"/>
    </row>
    <row r="253" spans="51:54" x14ac:dyDescent="0.2">
      <c r="AY253" s="69"/>
      <c r="AZ253" s="69"/>
      <c r="BA253" s="69"/>
      <c r="BB253" s="69"/>
    </row>
    <row r="254" spans="51:54" x14ac:dyDescent="0.2">
      <c r="AY254" s="69"/>
      <c r="AZ254" s="69"/>
      <c r="BA254" s="69"/>
      <c r="BB254" s="69"/>
    </row>
    <row r="255" spans="51:54" x14ac:dyDescent="0.2">
      <c r="AY255" s="69"/>
      <c r="AZ255" s="69"/>
      <c r="BA255" s="69"/>
      <c r="BB255" s="69"/>
    </row>
    <row r="256" spans="51:54" x14ac:dyDescent="0.2">
      <c r="AY256" s="69"/>
      <c r="AZ256" s="69"/>
      <c r="BA256" s="69"/>
      <c r="BB256" s="69"/>
    </row>
    <row r="257" spans="51:54" x14ac:dyDescent="0.2">
      <c r="AY257" s="69"/>
      <c r="AZ257" s="69"/>
      <c r="BA257" s="69"/>
      <c r="BB257" s="69"/>
    </row>
    <row r="258" spans="51:54" x14ac:dyDescent="0.2">
      <c r="AY258" s="69"/>
      <c r="AZ258" s="69"/>
      <c r="BA258" s="69"/>
      <c r="BB258" s="69"/>
    </row>
    <row r="259" spans="51:54" x14ac:dyDescent="0.2">
      <c r="AY259" s="69"/>
      <c r="AZ259" s="69"/>
      <c r="BA259" s="69"/>
      <c r="BB259" s="69"/>
    </row>
    <row r="260" spans="51:54" x14ac:dyDescent="0.2">
      <c r="AY260" s="69"/>
      <c r="AZ260" s="69"/>
      <c r="BA260" s="69"/>
      <c r="BB260" s="69"/>
    </row>
    <row r="261" spans="51:54" x14ac:dyDescent="0.2">
      <c r="AY261" s="69"/>
      <c r="AZ261" s="69"/>
      <c r="BA261" s="69"/>
      <c r="BB261" s="69"/>
    </row>
    <row r="262" spans="51:54" x14ac:dyDescent="0.2">
      <c r="AY262" s="69"/>
      <c r="AZ262" s="69"/>
      <c r="BA262" s="69"/>
      <c r="BB262" s="69"/>
    </row>
    <row r="263" spans="51:54" x14ac:dyDescent="0.2">
      <c r="AY263" s="69"/>
      <c r="AZ263" s="69"/>
      <c r="BA263" s="69"/>
      <c r="BB263" s="69"/>
    </row>
    <row r="264" spans="51:54" x14ac:dyDescent="0.2">
      <c r="AY264" s="69"/>
      <c r="AZ264" s="69"/>
      <c r="BA264" s="69"/>
      <c r="BB264" s="69"/>
    </row>
    <row r="265" spans="51:54" x14ac:dyDescent="0.2">
      <c r="AY265" s="69"/>
      <c r="AZ265" s="69"/>
      <c r="BA265" s="69"/>
      <c r="BB265" s="69"/>
    </row>
    <row r="266" spans="51:54" x14ac:dyDescent="0.2">
      <c r="AY266" s="69"/>
      <c r="AZ266" s="69"/>
      <c r="BA266" s="69"/>
      <c r="BB266" s="69"/>
    </row>
    <row r="267" spans="51:54" x14ac:dyDescent="0.2">
      <c r="AY267" s="69"/>
      <c r="AZ267" s="69"/>
      <c r="BA267" s="69"/>
      <c r="BB267" s="69"/>
    </row>
    <row r="268" spans="51:54" x14ac:dyDescent="0.2">
      <c r="AY268" s="69"/>
      <c r="AZ268" s="69"/>
      <c r="BA268" s="69"/>
      <c r="BB268" s="69"/>
    </row>
    <row r="269" spans="51:54" x14ac:dyDescent="0.2">
      <c r="AY269" s="69"/>
      <c r="AZ269" s="69"/>
      <c r="BA269" s="69"/>
      <c r="BB269" s="69"/>
    </row>
    <row r="270" spans="51:54" x14ac:dyDescent="0.2">
      <c r="AY270" s="69"/>
      <c r="AZ270" s="69"/>
      <c r="BA270" s="69"/>
      <c r="BB270" s="69"/>
    </row>
    <row r="271" spans="51:54" x14ac:dyDescent="0.2">
      <c r="AY271" s="69"/>
      <c r="AZ271" s="69"/>
      <c r="BA271" s="69"/>
      <c r="BB271" s="69"/>
    </row>
    <row r="272" spans="51:54" x14ac:dyDescent="0.2">
      <c r="AY272" s="69"/>
      <c r="AZ272" s="69"/>
      <c r="BA272" s="69"/>
      <c r="BB272" s="69"/>
    </row>
    <row r="273" spans="51:54" x14ac:dyDescent="0.2">
      <c r="AY273" s="69"/>
      <c r="AZ273" s="69"/>
      <c r="BA273" s="69"/>
      <c r="BB273" s="69"/>
    </row>
    <row r="274" spans="51:54" x14ac:dyDescent="0.2">
      <c r="AY274" s="69"/>
      <c r="AZ274" s="69"/>
      <c r="BA274" s="69"/>
      <c r="BB274" s="69"/>
    </row>
    <row r="275" spans="51:54" x14ac:dyDescent="0.2">
      <c r="AY275" s="69"/>
      <c r="AZ275" s="69"/>
      <c r="BA275" s="69"/>
      <c r="BB275" s="69"/>
    </row>
    <row r="276" spans="51:54" x14ac:dyDescent="0.2">
      <c r="AY276" s="69"/>
      <c r="AZ276" s="69"/>
      <c r="BA276" s="69"/>
      <c r="BB276" s="69"/>
    </row>
    <row r="277" spans="51:54" x14ac:dyDescent="0.2">
      <c r="AY277" s="69"/>
      <c r="AZ277" s="69"/>
      <c r="BA277" s="69"/>
      <c r="BB277" s="69"/>
    </row>
    <row r="278" spans="51:54" x14ac:dyDescent="0.2">
      <c r="AY278" s="69"/>
      <c r="AZ278" s="69"/>
      <c r="BA278" s="69"/>
      <c r="BB278" s="69"/>
    </row>
    <row r="279" spans="51:54" x14ac:dyDescent="0.2">
      <c r="AY279" s="69"/>
      <c r="AZ279" s="69"/>
      <c r="BA279" s="69"/>
      <c r="BB279" s="69"/>
    </row>
    <row r="280" spans="51:54" x14ac:dyDescent="0.2">
      <c r="AY280" s="69"/>
      <c r="AZ280" s="69"/>
      <c r="BA280" s="69"/>
      <c r="BB280" s="69"/>
    </row>
    <row r="281" spans="51:54" x14ac:dyDescent="0.2">
      <c r="AY281" s="69"/>
      <c r="AZ281" s="69"/>
      <c r="BA281" s="69"/>
      <c r="BB281" s="69"/>
    </row>
    <row r="282" spans="51:54" x14ac:dyDescent="0.2">
      <c r="AY282" s="69"/>
      <c r="AZ282" s="69"/>
      <c r="BA282" s="69"/>
      <c r="BB282" s="69"/>
    </row>
    <row r="283" spans="51:54" x14ac:dyDescent="0.2">
      <c r="AY283" s="69"/>
      <c r="AZ283" s="69"/>
      <c r="BA283" s="69"/>
      <c r="BB283" s="69"/>
    </row>
    <row r="284" spans="51:54" x14ac:dyDescent="0.2">
      <c r="AY284" s="69"/>
      <c r="AZ284" s="69"/>
      <c r="BA284" s="69"/>
      <c r="BB284" s="69"/>
    </row>
    <row r="285" spans="51:54" x14ac:dyDescent="0.2">
      <c r="AY285" s="69"/>
      <c r="AZ285" s="69"/>
      <c r="BA285" s="69"/>
      <c r="BB285" s="69"/>
    </row>
    <row r="286" spans="51:54" x14ac:dyDescent="0.2">
      <c r="AY286" s="69"/>
      <c r="AZ286" s="69"/>
      <c r="BA286" s="69"/>
      <c r="BB286" s="69"/>
    </row>
    <row r="287" spans="51:54" x14ac:dyDescent="0.2">
      <c r="AY287" s="69"/>
      <c r="AZ287" s="69"/>
      <c r="BA287" s="69"/>
      <c r="BB287" s="69"/>
    </row>
    <row r="288" spans="51:54" x14ac:dyDescent="0.2">
      <c r="AY288" s="69"/>
      <c r="AZ288" s="69"/>
      <c r="BA288" s="69"/>
      <c r="BB288" s="69"/>
    </row>
    <row r="289" spans="51:54" x14ac:dyDescent="0.2">
      <c r="AY289" s="69"/>
      <c r="AZ289" s="69"/>
      <c r="BA289" s="69"/>
      <c r="BB289" s="69"/>
    </row>
    <row r="290" spans="51:54" x14ac:dyDescent="0.2">
      <c r="AY290" s="69"/>
      <c r="AZ290" s="69"/>
      <c r="BA290" s="69"/>
      <c r="BB290" s="69"/>
    </row>
    <row r="291" spans="51:54" x14ac:dyDescent="0.2">
      <c r="AY291" s="69"/>
      <c r="AZ291" s="69"/>
      <c r="BA291" s="69"/>
      <c r="BB291" s="69"/>
    </row>
    <row r="292" spans="51:54" x14ac:dyDescent="0.2">
      <c r="AY292" s="69"/>
      <c r="AZ292" s="69"/>
      <c r="BA292" s="69"/>
      <c r="BB292" s="69"/>
    </row>
    <row r="293" spans="51:54" x14ac:dyDescent="0.2">
      <c r="AY293" s="69"/>
      <c r="AZ293" s="69"/>
      <c r="BA293" s="69"/>
      <c r="BB293" s="69"/>
    </row>
    <row r="294" spans="51:54" x14ac:dyDescent="0.2">
      <c r="AY294" s="69"/>
      <c r="AZ294" s="69"/>
      <c r="BA294" s="69"/>
      <c r="BB294" s="69"/>
    </row>
    <row r="295" spans="51:54" x14ac:dyDescent="0.2">
      <c r="AY295" s="69"/>
      <c r="AZ295" s="69"/>
      <c r="BA295" s="69"/>
      <c r="BB295" s="69"/>
    </row>
    <row r="296" spans="51:54" x14ac:dyDescent="0.2">
      <c r="AY296" s="69"/>
      <c r="AZ296" s="69"/>
      <c r="BA296" s="69"/>
      <c r="BB296" s="69"/>
    </row>
    <row r="297" spans="51:54" x14ac:dyDescent="0.2">
      <c r="AY297" s="69"/>
      <c r="AZ297" s="69"/>
      <c r="BA297" s="69"/>
      <c r="BB297" s="69"/>
    </row>
    <row r="298" spans="51:54" x14ac:dyDescent="0.2">
      <c r="AY298" s="69"/>
      <c r="AZ298" s="69"/>
      <c r="BA298" s="69"/>
      <c r="BB298" s="69"/>
    </row>
    <row r="299" spans="51:54" x14ac:dyDescent="0.2">
      <c r="AY299" s="69"/>
      <c r="AZ299" s="69"/>
      <c r="BA299" s="69"/>
      <c r="BB299" s="69"/>
    </row>
    <row r="300" spans="51:54" x14ac:dyDescent="0.2">
      <c r="AY300" s="69"/>
      <c r="AZ300" s="69"/>
      <c r="BA300" s="69"/>
      <c r="BB300" s="69"/>
    </row>
    <row r="301" spans="51:54" x14ac:dyDescent="0.2">
      <c r="AY301" s="69"/>
      <c r="AZ301" s="69"/>
      <c r="BA301" s="69"/>
      <c r="BB301" s="69"/>
    </row>
    <row r="302" spans="51:54" x14ac:dyDescent="0.2">
      <c r="AY302" s="69"/>
      <c r="AZ302" s="69"/>
      <c r="BA302" s="69"/>
      <c r="BB302" s="69"/>
    </row>
    <row r="303" spans="51:54" x14ac:dyDescent="0.2">
      <c r="AY303" s="69"/>
      <c r="AZ303" s="69"/>
      <c r="BA303" s="69"/>
      <c r="BB303" s="69"/>
    </row>
    <row r="304" spans="51:54" x14ac:dyDescent="0.2">
      <c r="AY304" s="69"/>
      <c r="AZ304" s="69"/>
      <c r="BA304" s="69"/>
      <c r="BB304" s="69"/>
    </row>
    <row r="305" spans="51:54" x14ac:dyDescent="0.2">
      <c r="AY305" s="69"/>
      <c r="AZ305" s="69"/>
      <c r="BA305" s="69"/>
      <c r="BB305" s="69"/>
    </row>
    <row r="306" spans="51:54" x14ac:dyDescent="0.2">
      <c r="AY306" s="69"/>
      <c r="AZ306" s="69"/>
      <c r="BA306" s="69"/>
      <c r="BB306" s="69"/>
    </row>
    <row r="307" spans="51:54" x14ac:dyDescent="0.2">
      <c r="AY307" s="69"/>
      <c r="AZ307" s="69"/>
      <c r="BA307" s="69"/>
      <c r="BB307" s="69"/>
    </row>
    <row r="308" spans="51:54" x14ac:dyDescent="0.2">
      <c r="AY308" s="69"/>
      <c r="AZ308" s="69"/>
      <c r="BA308" s="69"/>
      <c r="BB308" s="69"/>
    </row>
    <row r="309" spans="51:54" x14ac:dyDescent="0.2">
      <c r="AY309" s="69"/>
      <c r="AZ309" s="69"/>
      <c r="BA309" s="69"/>
      <c r="BB309" s="69"/>
    </row>
    <row r="310" spans="51:54" x14ac:dyDescent="0.2">
      <c r="AY310" s="69"/>
      <c r="AZ310" s="69"/>
      <c r="BA310" s="69"/>
      <c r="BB310" s="69"/>
    </row>
    <row r="311" spans="51:54" x14ac:dyDescent="0.2">
      <c r="AY311" s="69"/>
      <c r="AZ311" s="69"/>
      <c r="BA311" s="69"/>
      <c r="BB311" s="69"/>
    </row>
    <row r="312" spans="51:54" x14ac:dyDescent="0.2">
      <c r="AY312" s="69"/>
      <c r="AZ312" s="69"/>
      <c r="BA312" s="69"/>
      <c r="BB312" s="69"/>
    </row>
    <row r="313" spans="51:54" x14ac:dyDescent="0.2">
      <c r="AY313" s="69"/>
      <c r="AZ313" s="69"/>
      <c r="BA313" s="69"/>
      <c r="BB313" s="69"/>
    </row>
    <row r="314" spans="51:54" x14ac:dyDescent="0.2">
      <c r="AY314" s="69"/>
      <c r="AZ314" s="69"/>
      <c r="BA314" s="69"/>
      <c r="BB314" s="69"/>
    </row>
    <row r="315" spans="51:54" x14ac:dyDescent="0.2">
      <c r="AY315" s="69"/>
      <c r="AZ315" s="69"/>
      <c r="BA315" s="69"/>
      <c r="BB315" s="69"/>
    </row>
    <row r="316" spans="51:54" x14ac:dyDescent="0.2">
      <c r="AY316" s="69"/>
      <c r="AZ316" s="69"/>
      <c r="BA316" s="69"/>
      <c r="BB316" s="69"/>
    </row>
    <row r="317" spans="51:54" x14ac:dyDescent="0.2">
      <c r="AY317" s="69"/>
      <c r="AZ317" s="69"/>
      <c r="BA317" s="69"/>
      <c r="BB317" s="69"/>
    </row>
    <row r="318" spans="51:54" x14ac:dyDescent="0.2">
      <c r="AY318" s="69"/>
      <c r="AZ318" s="69"/>
      <c r="BA318" s="69"/>
      <c r="BB318" s="69"/>
    </row>
    <row r="319" spans="51:54" x14ac:dyDescent="0.2">
      <c r="AY319" s="69"/>
      <c r="AZ319" s="69"/>
      <c r="BA319" s="69"/>
      <c r="BB319" s="69"/>
    </row>
    <row r="320" spans="51:54" x14ac:dyDescent="0.2">
      <c r="AY320" s="69"/>
      <c r="AZ320" s="69"/>
      <c r="BA320" s="69"/>
      <c r="BB320" s="69"/>
    </row>
    <row r="321" spans="51:54" x14ac:dyDescent="0.2">
      <c r="AY321" s="69"/>
      <c r="AZ321" s="69"/>
      <c r="BA321" s="69"/>
      <c r="BB321" s="69"/>
    </row>
    <row r="322" spans="51:54" x14ac:dyDescent="0.2">
      <c r="AY322" s="69"/>
      <c r="AZ322" s="69"/>
      <c r="BA322" s="69"/>
      <c r="BB322" s="69"/>
    </row>
    <row r="323" spans="51:54" x14ac:dyDescent="0.2">
      <c r="AY323" s="69"/>
      <c r="AZ323" s="69"/>
      <c r="BA323" s="69"/>
      <c r="BB323" s="69"/>
    </row>
    <row r="324" spans="51:54" x14ac:dyDescent="0.2">
      <c r="AY324" s="69"/>
      <c r="AZ324" s="69"/>
      <c r="BA324" s="69"/>
      <c r="BB324" s="69"/>
    </row>
    <row r="325" spans="51:54" x14ac:dyDescent="0.2">
      <c r="AY325" s="69"/>
      <c r="AZ325" s="69"/>
      <c r="BA325" s="69"/>
      <c r="BB325" s="69"/>
    </row>
    <row r="326" spans="51:54" x14ac:dyDescent="0.2">
      <c r="AY326" s="69"/>
      <c r="AZ326" s="69"/>
      <c r="BA326" s="69"/>
      <c r="BB326" s="69"/>
    </row>
    <row r="327" spans="51:54" x14ac:dyDescent="0.2">
      <c r="AY327" s="69"/>
      <c r="AZ327" s="69"/>
      <c r="BA327" s="69"/>
      <c r="BB327" s="69"/>
    </row>
    <row r="328" spans="51:54" x14ac:dyDescent="0.2">
      <c r="AY328" s="69"/>
      <c r="AZ328" s="69"/>
      <c r="BA328" s="69"/>
      <c r="BB328" s="69"/>
    </row>
    <row r="329" spans="51:54" x14ac:dyDescent="0.2">
      <c r="AY329" s="69"/>
      <c r="AZ329" s="69"/>
      <c r="BA329" s="69"/>
      <c r="BB329" s="69"/>
    </row>
    <row r="330" spans="51:54" x14ac:dyDescent="0.2">
      <c r="AY330" s="69"/>
      <c r="AZ330" s="69"/>
      <c r="BA330" s="69"/>
      <c r="BB330" s="69"/>
    </row>
    <row r="331" spans="51:54" x14ac:dyDescent="0.2">
      <c r="AY331" s="69"/>
      <c r="AZ331" s="69"/>
      <c r="BA331" s="69"/>
      <c r="BB331" s="69"/>
    </row>
    <row r="332" spans="51:54" x14ac:dyDescent="0.2">
      <c r="AY332" s="69"/>
      <c r="AZ332" s="69"/>
      <c r="BA332" s="69"/>
      <c r="BB332" s="69"/>
    </row>
    <row r="333" spans="51:54" x14ac:dyDescent="0.2">
      <c r="AY333" s="69"/>
      <c r="AZ333" s="69"/>
      <c r="BA333" s="69"/>
      <c r="BB333" s="69"/>
    </row>
    <row r="334" spans="51:54" x14ac:dyDescent="0.2">
      <c r="AY334" s="69"/>
      <c r="AZ334" s="69"/>
      <c r="BA334" s="69"/>
      <c r="BB334" s="69"/>
    </row>
    <row r="335" spans="51:54" x14ac:dyDescent="0.2">
      <c r="AY335" s="69"/>
      <c r="AZ335" s="69"/>
      <c r="BA335" s="69"/>
      <c r="BB335" s="69"/>
    </row>
    <row r="336" spans="51:54" x14ac:dyDescent="0.2">
      <c r="AY336" s="69"/>
      <c r="AZ336" s="69"/>
      <c r="BA336" s="69"/>
      <c r="BB336" s="69"/>
    </row>
    <row r="337" spans="51:54" x14ac:dyDescent="0.2">
      <c r="AY337" s="69"/>
      <c r="AZ337" s="69"/>
      <c r="BA337" s="69"/>
      <c r="BB337" s="69"/>
    </row>
    <row r="338" spans="51:54" x14ac:dyDescent="0.2">
      <c r="AY338" s="69"/>
      <c r="AZ338" s="69"/>
      <c r="BA338" s="69"/>
      <c r="BB338" s="69"/>
    </row>
    <row r="339" spans="51:54" x14ac:dyDescent="0.2">
      <c r="AY339" s="69"/>
      <c r="AZ339" s="69"/>
      <c r="BA339" s="69"/>
      <c r="BB339" s="69"/>
    </row>
    <row r="340" spans="51:54" x14ac:dyDescent="0.2">
      <c r="AY340" s="69"/>
      <c r="AZ340" s="69"/>
      <c r="BA340" s="69"/>
      <c r="BB340" s="69"/>
    </row>
    <row r="341" spans="51:54" x14ac:dyDescent="0.2">
      <c r="AY341" s="69"/>
      <c r="AZ341" s="69"/>
      <c r="BA341" s="69"/>
      <c r="BB341" s="69"/>
    </row>
    <row r="342" spans="51:54" x14ac:dyDescent="0.2">
      <c r="AY342" s="69"/>
      <c r="AZ342" s="69"/>
      <c r="BA342" s="69"/>
      <c r="BB342" s="69"/>
    </row>
    <row r="343" spans="51:54" x14ac:dyDescent="0.2">
      <c r="AY343" s="69"/>
      <c r="AZ343" s="69"/>
      <c r="BA343" s="69"/>
      <c r="BB343" s="69"/>
    </row>
    <row r="344" spans="51:54" x14ac:dyDescent="0.2">
      <c r="AY344" s="69"/>
      <c r="AZ344" s="69"/>
      <c r="BA344" s="69"/>
      <c r="BB344" s="69"/>
    </row>
    <row r="345" spans="51:54" x14ac:dyDescent="0.2">
      <c r="AY345" s="69"/>
      <c r="AZ345" s="69"/>
      <c r="BA345" s="69"/>
      <c r="BB345" s="69"/>
    </row>
    <row r="346" spans="51:54" x14ac:dyDescent="0.2">
      <c r="AY346" s="69"/>
      <c r="AZ346" s="69"/>
      <c r="BA346" s="69"/>
      <c r="BB346" s="69"/>
    </row>
    <row r="347" spans="51:54" x14ac:dyDescent="0.2">
      <c r="AY347" s="69"/>
      <c r="AZ347" s="69"/>
      <c r="BA347" s="69"/>
      <c r="BB347" s="69"/>
    </row>
    <row r="348" spans="51:54" x14ac:dyDescent="0.2">
      <c r="AY348" s="69"/>
      <c r="AZ348" s="69"/>
      <c r="BA348" s="69"/>
      <c r="BB348" s="69"/>
    </row>
    <row r="349" spans="51:54" x14ac:dyDescent="0.2">
      <c r="AY349" s="69"/>
      <c r="AZ349" s="69"/>
      <c r="BA349" s="69"/>
      <c r="BB349" s="69"/>
    </row>
    <row r="350" spans="51:54" x14ac:dyDescent="0.2">
      <c r="AY350" s="69"/>
      <c r="AZ350" s="69"/>
      <c r="BA350" s="69"/>
      <c r="BB350" s="69"/>
    </row>
    <row r="351" spans="51:54" x14ac:dyDescent="0.2">
      <c r="AY351" s="69"/>
      <c r="AZ351" s="69"/>
      <c r="BA351" s="69"/>
      <c r="BB351" s="69"/>
    </row>
    <row r="352" spans="51:54" x14ac:dyDescent="0.2">
      <c r="AY352" s="69"/>
      <c r="AZ352" s="69"/>
      <c r="BA352" s="69"/>
      <c r="BB352" s="69"/>
    </row>
    <row r="353" spans="51:54" x14ac:dyDescent="0.2">
      <c r="AY353" s="69"/>
      <c r="AZ353" s="69"/>
      <c r="BA353" s="69"/>
      <c r="BB353" s="69"/>
    </row>
    <row r="354" spans="51:54" x14ac:dyDescent="0.2">
      <c r="AY354" s="69"/>
      <c r="AZ354" s="69"/>
      <c r="BA354" s="69"/>
      <c r="BB354" s="69"/>
    </row>
    <row r="355" spans="51:54" x14ac:dyDescent="0.2">
      <c r="AY355" s="69"/>
      <c r="AZ355" s="69"/>
      <c r="BA355" s="69"/>
      <c r="BB355" s="69"/>
    </row>
    <row r="356" spans="51:54" x14ac:dyDescent="0.2">
      <c r="AY356" s="69"/>
      <c r="AZ356" s="69"/>
      <c r="BA356" s="69"/>
      <c r="BB356" s="69"/>
    </row>
    <row r="357" spans="51:54" x14ac:dyDescent="0.2">
      <c r="AY357" s="69"/>
      <c r="AZ357" s="69"/>
      <c r="BA357" s="69"/>
      <c r="BB357" s="69"/>
    </row>
    <row r="358" spans="51:54" x14ac:dyDescent="0.2">
      <c r="AY358" s="69"/>
      <c r="AZ358" s="69"/>
      <c r="BA358" s="69"/>
      <c r="BB358" s="69"/>
    </row>
    <row r="359" spans="51:54" x14ac:dyDescent="0.2">
      <c r="AY359" s="69"/>
      <c r="AZ359" s="69"/>
      <c r="BA359" s="69"/>
      <c r="BB359" s="69"/>
    </row>
    <row r="360" spans="51:54" x14ac:dyDescent="0.2">
      <c r="AY360" s="69"/>
      <c r="AZ360" s="69"/>
      <c r="BA360" s="69"/>
      <c r="BB360" s="69"/>
    </row>
    <row r="361" spans="51:54" x14ac:dyDescent="0.2">
      <c r="AY361" s="69"/>
      <c r="AZ361" s="69"/>
      <c r="BA361" s="69"/>
      <c r="BB361" s="69"/>
    </row>
    <row r="362" spans="51:54" x14ac:dyDescent="0.2">
      <c r="AY362" s="69"/>
      <c r="AZ362" s="69"/>
      <c r="BA362" s="69"/>
      <c r="BB362" s="69"/>
    </row>
    <row r="363" spans="51:54" x14ac:dyDescent="0.2">
      <c r="AY363" s="69"/>
      <c r="AZ363" s="69"/>
      <c r="BA363" s="69"/>
      <c r="BB363" s="69"/>
    </row>
    <row r="364" spans="51:54" x14ac:dyDescent="0.2">
      <c r="AY364" s="69"/>
      <c r="AZ364" s="69"/>
      <c r="BA364" s="69"/>
      <c r="BB364" s="69"/>
    </row>
    <row r="365" spans="51:54" x14ac:dyDescent="0.2">
      <c r="AY365" s="69"/>
      <c r="AZ365" s="69"/>
      <c r="BA365" s="69"/>
      <c r="BB365" s="69"/>
    </row>
    <row r="366" spans="51:54" x14ac:dyDescent="0.2">
      <c r="AY366" s="69"/>
      <c r="AZ366" s="69"/>
      <c r="BA366" s="69"/>
      <c r="BB366" s="69"/>
    </row>
    <row r="367" spans="51:54" x14ac:dyDescent="0.2">
      <c r="AY367" s="69"/>
      <c r="AZ367" s="69"/>
      <c r="BA367" s="69"/>
      <c r="BB367" s="69"/>
    </row>
    <row r="368" spans="51:54" x14ac:dyDescent="0.2">
      <c r="AY368" s="69"/>
      <c r="AZ368" s="69"/>
      <c r="BA368" s="69"/>
      <c r="BB368" s="69"/>
    </row>
    <row r="369" spans="51:54" x14ac:dyDescent="0.2">
      <c r="AY369" s="69"/>
      <c r="AZ369" s="69"/>
      <c r="BA369" s="69"/>
      <c r="BB369" s="69"/>
    </row>
    <row r="370" spans="51:54" x14ac:dyDescent="0.2">
      <c r="AY370" s="69"/>
      <c r="AZ370" s="69"/>
      <c r="BA370" s="69"/>
      <c r="BB370" s="69"/>
    </row>
    <row r="371" spans="51:54" x14ac:dyDescent="0.2">
      <c r="AY371" s="69"/>
      <c r="AZ371" s="69"/>
      <c r="BA371" s="69"/>
      <c r="BB371" s="69"/>
    </row>
    <row r="372" spans="51:54" x14ac:dyDescent="0.2">
      <c r="AY372" s="69"/>
      <c r="AZ372" s="69"/>
      <c r="BA372" s="69"/>
      <c r="BB372" s="69"/>
    </row>
    <row r="373" spans="51:54" x14ac:dyDescent="0.2">
      <c r="AY373" s="69"/>
      <c r="AZ373" s="69"/>
      <c r="BA373" s="69"/>
      <c r="BB373" s="69"/>
    </row>
    <row r="374" spans="51:54" x14ac:dyDescent="0.2">
      <c r="AY374" s="69"/>
      <c r="AZ374" s="69"/>
      <c r="BA374" s="69"/>
      <c r="BB374" s="69"/>
    </row>
    <row r="375" spans="51:54" x14ac:dyDescent="0.2">
      <c r="AY375" s="69"/>
      <c r="AZ375" s="69"/>
      <c r="BA375" s="69"/>
      <c r="BB375" s="69"/>
    </row>
    <row r="376" spans="51:54" x14ac:dyDescent="0.2">
      <c r="AY376" s="69"/>
      <c r="AZ376" s="69"/>
      <c r="BA376" s="69"/>
      <c r="BB376" s="69"/>
    </row>
    <row r="377" spans="51:54" x14ac:dyDescent="0.2">
      <c r="AY377" s="69"/>
      <c r="AZ377" s="69"/>
      <c r="BA377" s="69"/>
      <c r="BB377" s="69"/>
    </row>
    <row r="378" spans="51:54" x14ac:dyDescent="0.2">
      <c r="AY378" s="69"/>
      <c r="AZ378" s="69"/>
      <c r="BA378" s="69"/>
      <c r="BB378" s="69"/>
    </row>
    <row r="379" spans="51:54" x14ac:dyDescent="0.2">
      <c r="AY379" s="69"/>
      <c r="AZ379" s="69"/>
      <c r="BA379" s="69"/>
      <c r="BB379" s="69"/>
    </row>
    <row r="380" spans="51:54" x14ac:dyDescent="0.2">
      <c r="AY380" s="69"/>
      <c r="AZ380" s="69"/>
      <c r="BA380" s="69"/>
      <c r="BB380" s="69"/>
    </row>
    <row r="381" spans="51:54" x14ac:dyDescent="0.2">
      <c r="AY381" s="69"/>
      <c r="AZ381" s="69"/>
      <c r="BA381" s="69"/>
      <c r="BB381" s="69"/>
    </row>
    <row r="382" spans="51:54" x14ac:dyDescent="0.2">
      <c r="AY382" s="69"/>
      <c r="AZ382" s="69"/>
      <c r="BA382" s="69"/>
      <c r="BB382" s="69"/>
    </row>
    <row r="383" spans="51:54" x14ac:dyDescent="0.2">
      <c r="AY383" s="69"/>
      <c r="AZ383" s="69"/>
      <c r="BA383" s="69"/>
      <c r="BB383" s="69"/>
    </row>
    <row r="384" spans="51:54" x14ac:dyDescent="0.2">
      <c r="AY384" s="69"/>
      <c r="AZ384" s="69"/>
      <c r="BA384" s="69"/>
      <c r="BB384" s="69"/>
    </row>
    <row r="385" spans="51:54" x14ac:dyDescent="0.2">
      <c r="AY385" s="69"/>
      <c r="AZ385" s="69"/>
      <c r="BA385" s="69"/>
      <c r="BB385" s="69"/>
    </row>
    <row r="386" spans="51:54" x14ac:dyDescent="0.2">
      <c r="AY386" s="69"/>
      <c r="AZ386" s="69"/>
      <c r="BA386" s="69"/>
      <c r="BB386" s="69"/>
    </row>
    <row r="387" spans="51:54" x14ac:dyDescent="0.2">
      <c r="AY387" s="69"/>
      <c r="AZ387" s="69"/>
      <c r="BA387" s="69"/>
      <c r="BB387" s="69"/>
    </row>
    <row r="388" spans="51:54" x14ac:dyDescent="0.2">
      <c r="AY388" s="69"/>
      <c r="AZ388" s="69"/>
      <c r="BA388" s="69"/>
      <c r="BB388" s="69"/>
    </row>
    <row r="389" spans="51:54" x14ac:dyDescent="0.2">
      <c r="AY389" s="69"/>
      <c r="AZ389" s="69"/>
      <c r="BA389" s="69"/>
      <c r="BB389" s="69"/>
    </row>
    <row r="390" spans="51:54" x14ac:dyDescent="0.2">
      <c r="AY390" s="69"/>
      <c r="AZ390" s="69"/>
      <c r="BA390" s="69"/>
      <c r="BB390" s="69"/>
    </row>
    <row r="391" spans="51:54" x14ac:dyDescent="0.2">
      <c r="AY391" s="69"/>
      <c r="AZ391" s="69"/>
      <c r="BA391" s="69"/>
      <c r="BB391" s="69"/>
    </row>
    <row r="392" spans="51:54" x14ac:dyDescent="0.2">
      <c r="AY392" s="69"/>
      <c r="AZ392" s="69"/>
      <c r="BA392" s="69"/>
      <c r="BB392" s="69"/>
    </row>
    <row r="393" spans="51:54" x14ac:dyDescent="0.2">
      <c r="AY393" s="69"/>
      <c r="AZ393" s="69"/>
      <c r="BA393" s="69"/>
      <c r="BB393" s="69"/>
    </row>
    <row r="394" spans="51:54" x14ac:dyDescent="0.2">
      <c r="AY394" s="69"/>
      <c r="AZ394" s="69"/>
      <c r="BA394" s="69"/>
      <c r="BB394" s="69"/>
    </row>
    <row r="395" spans="51:54" x14ac:dyDescent="0.2">
      <c r="AY395" s="69"/>
      <c r="AZ395" s="69"/>
      <c r="BA395" s="69"/>
      <c r="BB395" s="69"/>
    </row>
    <row r="396" spans="51:54" x14ac:dyDescent="0.2">
      <c r="AY396" s="69"/>
      <c r="AZ396" s="69"/>
      <c r="BA396" s="69"/>
      <c r="BB396" s="69"/>
    </row>
    <row r="397" spans="51:54" x14ac:dyDescent="0.2">
      <c r="AY397" s="69"/>
      <c r="AZ397" s="69"/>
      <c r="BA397" s="69"/>
      <c r="BB397" s="69"/>
    </row>
    <row r="398" spans="51:54" x14ac:dyDescent="0.2">
      <c r="AY398" s="69"/>
      <c r="AZ398" s="69"/>
      <c r="BA398" s="69"/>
      <c r="BB398" s="69"/>
    </row>
    <row r="399" spans="51:54" x14ac:dyDescent="0.2">
      <c r="AY399" s="69"/>
      <c r="AZ399" s="69"/>
      <c r="BA399" s="69"/>
      <c r="BB399" s="69"/>
    </row>
    <row r="400" spans="51:54" x14ac:dyDescent="0.2">
      <c r="AY400" s="69"/>
      <c r="AZ400" s="69"/>
      <c r="BA400" s="69"/>
      <c r="BB400" s="69"/>
    </row>
    <row r="401" spans="51:54" x14ac:dyDescent="0.2">
      <c r="AY401" s="69"/>
      <c r="AZ401" s="69"/>
      <c r="BA401" s="69"/>
      <c r="BB401" s="69"/>
    </row>
    <row r="402" spans="51:54" x14ac:dyDescent="0.2">
      <c r="AY402" s="69"/>
      <c r="AZ402" s="69"/>
      <c r="BA402" s="69"/>
      <c r="BB402" s="69"/>
    </row>
    <row r="403" spans="51:54" x14ac:dyDescent="0.2">
      <c r="AY403" s="69"/>
      <c r="AZ403" s="69"/>
      <c r="BA403" s="69"/>
      <c r="BB403" s="69"/>
    </row>
    <row r="404" spans="51:54" x14ac:dyDescent="0.2">
      <c r="AY404" s="69"/>
      <c r="AZ404" s="69"/>
      <c r="BA404" s="69"/>
      <c r="BB404" s="69"/>
    </row>
    <row r="405" spans="51:54" x14ac:dyDescent="0.2">
      <c r="AY405" s="69"/>
      <c r="AZ405" s="69"/>
      <c r="BA405" s="69"/>
      <c r="BB405" s="69"/>
    </row>
    <row r="406" spans="51:54" x14ac:dyDescent="0.2">
      <c r="AY406" s="69"/>
      <c r="AZ406" s="69"/>
      <c r="BA406" s="69"/>
      <c r="BB406" s="69"/>
    </row>
    <row r="407" spans="51:54" x14ac:dyDescent="0.2">
      <c r="AY407" s="69"/>
      <c r="AZ407" s="69"/>
      <c r="BA407" s="69"/>
      <c r="BB407" s="69"/>
    </row>
    <row r="408" spans="51:54" x14ac:dyDescent="0.2">
      <c r="AY408" s="69"/>
      <c r="AZ408" s="69"/>
      <c r="BA408" s="69"/>
      <c r="BB408" s="69"/>
    </row>
  </sheetData>
  <autoFilter ref="A11:BB85" xr:uid="{111E4D45-CB2E-4F72-8DC6-F4FD4F40CE8B}"/>
  <mergeCells count="231">
    <mergeCell ref="F10:H10"/>
    <mergeCell ref="F11:H11"/>
    <mergeCell ref="F12:H12"/>
    <mergeCell ref="F13:H13"/>
    <mergeCell ref="F14:H14"/>
    <mergeCell ref="K7:L7"/>
    <mergeCell ref="K8:L8"/>
    <mergeCell ref="Q1:Q2"/>
    <mergeCell ref="B2:G3"/>
    <mergeCell ref="K4:L4"/>
    <mergeCell ref="H4:I4"/>
    <mergeCell ref="K5:L6"/>
    <mergeCell ref="Q5:Q6"/>
    <mergeCell ref="F20:H20"/>
    <mergeCell ref="F21:H21"/>
    <mergeCell ref="F22:H22"/>
    <mergeCell ref="F23:H23"/>
    <mergeCell ref="F24:H24"/>
    <mergeCell ref="F15:H15"/>
    <mergeCell ref="F16:H16"/>
    <mergeCell ref="F17:H17"/>
    <mergeCell ref="F18:H18"/>
    <mergeCell ref="F19:H19"/>
    <mergeCell ref="F30:H30"/>
    <mergeCell ref="F31:H31"/>
    <mergeCell ref="F32:H32"/>
    <mergeCell ref="F33:H33"/>
    <mergeCell ref="F34:H34"/>
    <mergeCell ref="F25:H25"/>
    <mergeCell ref="F26:H26"/>
    <mergeCell ref="F27:H27"/>
    <mergeCell ref="F28:H28"/>
    <mergeCell ref="F29:H29"/>
    <mergeCell ref="F41:H41"/>
    <mergeCell ref="F42:H42"/>
    <mergeCell ref="F43:H43"/>
    <mergeCell ref="F44:H44"/>
    <mergeCell ref="F45:H45"/>
    <mergeCell ref="F35:H35"/>
    <mergeCell ref="F36:H36"/>
    <mergeCell ref="F37:H37"/>
    <mergeCell ref="F38:H38"/>
    <mergeCell ref="F40:H40"/>
    <mergeCell ref="F65:H65"/>
    <mergeCell ref="F51:H51"/>
    <mergeCell ref="F52:H52"/>
    <mergeCell ref="F53:H53"/>
    <mergeCell ref="F54:H54"/>
    <mergeCell ref="F55:H55"/>
    <mergeCell ref="F46:H46"/>
    <mergeCell ref="F47:H47"/>
    <mergeCell ref="F48:H48"/>
    <mergeCell ref="F49:H49"/>
    <mergeCell ref="F50:H50"/>
    <mergeCell ref="F63:H63"/>
    <mergeCell ref="M16:O16"/>
    <mergeCell ref="P16:R16"/>
    <mergeCell ref="J17:K17"/>
    <mergeCell ref="M17:O17"/>
    <mergeCell ref="P17:R17"/>
    <mergeCell ref="F66:H66"/>
    <mergeCell ref="M10:O10"/>
    <mergeCell ref="P10:R10"/>
    <mergeCell ref="J12:K12"/>
    <mergeCell ref="M12:O12"/>
    <mergeCell ref="P12:R12"/>
    <mergeCell ref="J13:K13"/>
    <mergeCell ref="M13:O13"/>
    <mergeCell ref="P13:R13"/>
    <mergeCell ref="J14:K14"/>
    <mergeCell ref="M14:O14"/>
    <mergeCell ref="P14:R14"/>
    <mergeCell ref="J15:K15"/>
    <mergeCell ref="M15:O15"/>
    <mergeCell ref="P15:R15"/>
    <mergeCell ref="J16:K16"/>
    <mergeCell ref="F56:H56"/>
    <mergeCell ref="F57:H57"/>
    <mergeCell ref="F58:H58"/>
    <mergeCell ref="J20:K20"/>
    <mergeCell ref="M20:O20"/>
    <mergeCell ref="P20:R20"/>
    <mergeCell ref="J21:K21"/>
    <mergeCell ref="M21:O21"/>
    <mergeCell ref="P21:R21"/>
    <mergeCell ref="J18:K18"/>
    <mergeCell ref="M18:O18"/>
    <mergeCell ref="P18:R18"/>
    <mergeCell ref="J19:K19"/>
    <mergeCell ref="M19:O19"/>
    <mergeCell ref="P19:R19"/>
    <mergeCell ref="J24:K24"/>
    <mergeCell ref="M24:O24"/>
    <mergeCell ref="P24:R24"/>
    <mergeCell ref="J25:K25"/>
    <mergeCell ref="M25:O25"/>
    <mergeCell ref="P25:R25"/>
    <mergeCell ref="J22:K22"/>
    <mergeCell ref="M22:O22"/>
    <mergeCell ref="P22:R22"/>
    <mergeCell ref="J23:K23"/>
    <mergeCell ref="M23:O23"/>
    <mergeCell ref="P23:R23"/>
    <mergeCell ref="J28:K28"/>
    <mergeCell ref="M28:O28"/>
    <mergeCell ref="P28:R28"/>
    <mergeCell ref="J29:K29"/>
    <mergeCell ref="M29:O29"/>
    <mergeCell ref="P29:R29"/>
    <mergeCell ref="J26:K26"/>
    <mergeCell ref="M26:O26"/>
    <mergeCell ref="P26:R26"/>
    <mergeCell ref="J27:K27"/>
    <mergeCell ref="M27:O27"/>
    <mergeCell ref="P27:R27"/>
    <mergeCell ref="J32:K32"/>
    <mergeCell ref="M32:O32"/>
    <mergeCell ref="P32:R32"/>
    <mergeCell ref="J33:K33"/>
    <mergeCell ref="M33:O33"/>
    <mergeCell ref="P33:R33"/>
    <mergeCell ref="J30:K30"/>
    <mergeCell ref="M30:O30"/>
    <mergeCell ref="P30:R30"/>
    <mergeCell ref="J31:K31"/>
    <mergeCell ref="M31:O31"/>
    <mergeCell ref="P31:R31"/>
    <mergeCell ref="J36:K36"/>
    <mergeCell ref="M36:O36"/>
    <mergeCell ref="P36:R36"/>
    <mergeCell ref="J37:K37"/>
    <mergeCell ref="M37:O37"/>
    <mergeCell ref="P37:R37"/>
    <mergeCell ref="J34:K34"/>
    <mergeCell ref="M34:O34"/>
    <mergeCell ref="P34:R34"/>
    <mergeCell ref="J35:K35"/>
    <mergeCell ref="M35:O35"/>
    <mergeCell ref="P35:R35"/>
    <mergeCell ref="J41:K41"/>
    <mergeCell ref="M41:O41"/>
    <mergeCell ref="P41:R41"/>
    <mergeCell ref="J42:K42"/>
    <mergeCell ref="M42:O42"/>
    <mergeCell ref="P42:R42"/>
    <mergeCell ref="J38:K38"/>
    <mergeCell ref="M38:O38"/>
    <mergeCell ref="P38:R38"/>
    <mergeCell ref="J40:K40"/>
    <mergeCell ref="M40:O40"/>
    <mergeCell ref="P40:R40"/>
    <mergeCell ref="J45:K45"/>
    <mergeCell ref="M45:O45"/>
    <mergeCell ref="P45:R45"/>
    <mergeCell ref="J46:K46"/>
    <mergeCell ref="M46:O46"/>
    <mergeCell ref="P46:R46"/>
    <mergeCell ref="J43:K43"/>
    <mergeCell ref="M43:O43"/>
    <mergeCell ref="P43:R43"/>
    <mergeCell ref="J44:K44"/>
    <mergeCell ref="M44:O44"/>
    <mergeCell ref="P44:R44"/>
    <mergeCell ref="J49:K49"/>
    <mergeCell ref="M49:O49"/>
    <mergeCell ref="P49:R49"/>
    <mergeCell ref="J50:K50"/>
    <mergeCell ref="M50:O50"/>
    <mergeCell ref="P50:R50"/>
    <mergeCell ref="J47:K47"/>
    <mergeCell ref="M47:O47"/>
    <mergeCell ref="P47:R47"/>
    <mergeCell ref="J48:K48"/>
    <mergeCell ref="M48:O48"/>
    <mergeCell ref="P48:R48"/>
    <mergeCell ref="J53:K53"/>
    <mergeCell ref="M53:O53"/>
    <mergeCell ref="P53:R53"/>
    <mergeCell ref="J54:K54"/>
    <mergeCell ref="M54:O54"/>
    <mergeCell ref="P54:R54"/>
    <mergeCell ref="J51:K51"/>
    <mergeCell ref="M51:O51"/>
    <mergeCell ref="P51:R51"/>
    <mergeCell ref="J52:K52"/>
    <mergeCell ref="M52:O52"/>
    <mergeCell ref="P52:R52"/>
    <mergeCell ref="T5:U9"/>
    <mergeCell ref="J66:K66"/>
    <mergeCell ref="M66:O66"/>
    <mergeCell ref="P66:R66"/>
    <mergeCell ref="M68:O68"/>
    <mergeCell ref="P68:R68"/>
    <mergeCell ref="J62:K62"/>
    <mergeCell ref="M62:O62"/>
    <mergeCell ref="P62:R62"/>
    <mergeCell ref="J65:K65"/>
    <mergeCell ref="M65:O65"/>
    <mergeCell ref="P65:R65"/>
    <mergeCell ref="J57:K57"/>
    <mergeCell ref="M57:O57"/>
    <mergeCell ref="P57:R57"/>
    <mergeCell ref="J58:K58"/>
    <mergeCell ref="M58:O58"/>
    <mergeCell ref="P58:R58"/>
    <mergeCell ref="J55:K55"/>
    <mergeCell ref="M55:O55"/>
    <mergeCell ref="P55:R55"/>
    <mergeCell ref="J56:K56"/>
    <mergeCell ref="M56:O56"/>
    <mergeCell ref="P56:R56"/>
    <mergeCell ref="J63:K63"/>
    <mergeCell ref="M63:O63"/>
    <mergeCell ref="P63:R63"/>
    <mergeCell ref="F64:H64"/>
    <mergeCell ref="J64:K64"/>
    <mergeCell ref="M64:O64"/>
    <mergeCell ref="P64:R64"/>
    <mergeCell ref="F59:H59"/>
    <mergeCell ref="J59:K59"/>
    <mergeCell ref="M59:O59"/>
    <mergeCell ref="P59:R59"/>
    <mergeCell ref="F60:H60"/>
    <mergeCell ref="J60:K60"/>
    <mergeCell ref="M60:O60"/>
    <mergeCell ref="P60:R60"/>
    <mergeCell ref="F61:H61"/>
    <mergeCell ref="J61:K61"/>
    <mergeCell ref="M61:O61"/>
    <mergeCell ref="P61:R61"/>
    <mergeCell ref="F62:H62"/>
  </mergeCells>
  <phoneticPr fontId="18" type="noConversion"/>
  <printOptions horizontalCentered="1"/>
  <pageMargins left="0.39370078740157483" right="0.39370078740157483" top="0.78740157480314965" bottom="0.39370078740157483" header="0.31496062992125984" footer="0.51181102362204722"/>
  <pageSetup paperSize="9" scale="43" orientation="landscape" r:id="rId1"/>
  <headerFooter alignWithMargins="0">
    <oddHeader>&amp;C&amp;"Arial,Negrito"&amp;12&amp;F</oddHeader>
    <oddFooter>&amp;C&amp;"Arial,Negrito"&amp;12&amp;A</oddFooter>
  </headerFooter>
  <rowBreaks count="1" manualBreakCount="1">
    <brk id="38" max="18" man="1"/>
  </rowBreaks>
  <ignoredErrors>
    <ignoredError sqref="C4:Q8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7D850-770B-49D9-A034-B899CC4AAD93}">
  <sheetPr>
    <pageSetUpPr fitToPage="1"/>
  </sheetPr>
  <dimension ref="A1:BB408"/>
  <sheetViews>
    <sheetView showGridLines="0" showZeros="0" zoomScaleNormal="100" zoomScaleSheetLayoutView="50" workbookViewId="0"/>
  </sheetViews>
  <sheetFormatPr defaultColWidth="21.7109375" defaultRowHeight="10.199999999999999" x14ac:dyDescent="0.2"/>
  <cols>
    <col min="1" max="1" width="9.28515625" style="71" customWidth="1"/>
    <col min="2" max="2" width="8.140625" style="71" customWidth="1"/>
    <col min="3" max="3" width="46.7109375" style="9" customWidth="1"/>
    <col min="4" max="4" width="15.42578125" style="9" customWidth="1"/>
    <col min="5" max="5" width="5.42578125" style="9" customWidth="1"/>
    <col min="6" max="6" width="6.85546875" style="9" customWidth="1"/>
    <col min="7" max="7" width="12.7109375" style="9" customWidth="1"/>
    <col min="8" max="8" width="6.42578125" style="9" customWidth="1"/>
    <col min="9" max="9" width="11.42578125" style="9" customWidth="1"/>
    <col min="10" max="10" width="11.85546875" style="9" customWidth="1"/>
    <col min="11" max="11" width="3.140625" style="9" customWidth="1"/>
    <col min="12" max="12" width="10.42578125" style="9" customWidth="1"/>
    <col min="13" max="15" width="12.28515625" style="9" customWidth="1"/>
    <col min="16" max="16" width="11.7109375" style="9" customWidth="1"/>
    <col min="17" max="18" width="10.42578125" style="9" customWidth="1"/>
    <col min="19" max="19" width="14.42578125" style="9" customWidth="1"/>
    <col min="20" max="20" width="4.42578125" style="48" customWidth="1"/>
    <col min="21" max="21" width="4.42578125" style="9" customWidth="1"/>
    <col min="22" max="22" width="2.140625" style="9" customWidth="1"/>
    <col min="23" max="25" width="14.7109375" style="9" customWidth="1"/>
    <col min="26" max="26" width="25" style="9" customWidth="1"/>
    <col min="27" max="27" width="22.28515625" style="9" customWidth="1"/>
    <col min="28" max="28" width="2.85546875" style="9" customWidth="1"/>
    <col min="29" max="29" width="18.140625" style="9" customWidth="1"/>
    <col min="30" max="30" width="17.42578125" style="9" customWidth="1"/>
    <col min="31" max="31" width="17.85546875" style="9" customWidth="1"/>
    <col min="32" max="32" width="17.42578125" style="9" customWidth="1"/>
    <col min="33" max="33" width="17.85546875" style="9" customWidth="1"/>
    <col min="34" max="34" width="2.85546875" style="9" customWidth="1"/>
    <col min="35" max="35" width="13.28515625" style="9" customWidth="1"/>
    <col min="36" max="36" width="17.42578125" style="9" customWidth="1"/>
    <col min="37" max="37" width="19.42578125" style="9" bestFit="1" customWidth="1"/>
    <col min="38" max="38" width="2.85546875" style="9" customWidth="1"/>
    <col min="39" max="39" width="13.28515625" style="9" customWidth="1"/>
    <col min="40" max="40" width="17.42578125" style="9" customWidth="1"/>
    <col min="41" max="41" width="19.42578125" style="9" bestFit="1" customWidth="1"/>
    <col min="42" max="42" width="2.85546875" style="9" customWidth="1"/>
    <col min="43" max="43" width="13.28515625" style="9" customWidth="1"/>
    <col min="44" max="44" width="17.42578125" style="9" customWidth="1"/>
    <col min="45" max="45" width="17.85546875" style="9" customWidth="1"/>
    <col min="46" max="46" width="2.85546875" style="9" customWidth="1"/>
    <col min="47" max="47" width="13.28515625" style="9" customWidth="1"/>
    <col min="48" max="48" width="19.140625" style="9" customWidth="1"/>
    <col min="49" max="49" width="20" style="9" customWidth="1"/>
    <col min="50" max="50" width="2.85546875" style="9" customWidth="1"/>
    <col min="51" max="51" width="13.28515625" style="9" customWidth="1"/>
    <col min="52" max="52" width="19.85546875" style="9" bestFit="1" customWidth="1"/>
    <col min="53" max="53" width="19.7109375" style="9" bestFit="1" customWidth="1"/>
    <col min="54" max="16384" width="21.7109375" style="9"/>
  </cols>
  <sheetData>
    <row r="1" spans="1:54" ht="13.2" customHeight="1" x14ac:dyDescent="0.2">
      <c r="A1" s="170"/>
      <c r="B1" s="171"/>
      <c r="C1" s="8"/>
      <c r="D1" s="8"/>
      <c r="E1" s="8"/>
      <c r="F1" s="8"/>
      <c r="G1" s="8"/>
      <c r="H1" s="222" t="s">
        <v>147</v>
      </c>
      <c r="I1" s="300"/>
      <c r="J1" s="223"/>
      <c r="K1" s="300" t="s">
        <v>146</v>
      </c>
      <c r="L1" s="301"/>
      <c r="M1" s="162" t="s">
        <v>75</v>
      </c>
      <c r="N1" s="154"/>
      <c r="O1" s="154"/>
      <c r="P1" s="155"/>
      <c r="Q1" s="883">
        <f>IF(OR(Q3=0,Q4=0),0,ROUND((Q3/Q4-1),4))</f>
        <v>0</v>
      </c>
      <c r="R1" s="141"/>
      <c r="S1" s="182"/>
      <c r="T1" s="7"/>
      <c r="U1" s="3"/>
    </row>
    <row r="2" spans="1:54" ht="13.2" customHeight="1" x14ac:dyDescent="0.2">
      <c r="A2" s="172"/>
      <c r="B2" s="885" t="s">
        <v>78</v>
      </c>
      <c r="C2" s="885"/>
      <c r="D2" s="885"/>
      <c r="E2" s="885"/>
      <c r="F2" s="885"/>
      <c r="G2" s="885"/>
      <c r="H2" s="152" t="s">
        <v>148</v>
      </c>
      <c r="I2" s="297"/>
      <c r="J2" s="299"/>
      <c r="K2" s="297" t="s">
        <v>145</v>
      </c>
      <c r="L2" s="298"/>
      <c r="M2" s="163" t="s">
        <v>73</v>
      </c>
      <c r="N2" s="160"/>
      <c r="O2" s="294"/>
      <c r="P2" s="159"/>
      <c r="Q2" s="884"/>
      <c r="R2" s="183"/>
      <c r="S2" s="184"/>
      <c r="T2" s="18"/>
    </row>
    <row r="3" spans="1:54" ht="13.2" customHeight="1" x14ac:dyDescent="0.2">
      <c r="A3" s="172"/>
      <c r="B3" s="885"/>
      <c r="C3" s="885"/>
      <c r="D3" s="885"/>
      <c r="E3" s="885"/>
      <c r="F3" s="885"/>
      <c r="G3" s="885"/>
      <c r="H3" s="224" t="s">
        <v>69</v>
      </c>
      <c r="I3" s="226"/>
      <c r="J3" s="225"/>
      <c r="K3" s="226" t="s">
        <v>104</v>
      </c>
      <c r="L3" s="227"/>
      <c r="M3" s="201" t="s">
        <v>101</v>
      </c>
      <c r="N3" s="158"/>
      <c r="O3" s="295" t="str">
        <f>IF(G8=0,"",IF(MONTH(G8)=1,12,(MONTH(G8)-1)))</f>
        <v/>
      </c>
      <c r="P3" s="293" t="str">
        <f>IF(G8=0,"",CONCATENATE("/  ",IF(MONTH(G8)=1,(YEAR(G8)-1),YEAR(G8))))</f>
        <v/>
      </c>
      <c r="Q3" s="289"/>
      <c r="R3" s="169" t="s">
        <v>72</v>
      </c>
      <c r="S3" s="150"/>
      <c r="T3" s="18"/>
    </row>
    <row r="4" spans="1:54" ht="13.2" customHeight="1" thickBot="1" x14ac:dyDescent="0.25">
      <c r="A4" s="19"/>
      <c r="B4" s="20"/>
      <c r="C4" s="21"/>
      <c r="D4" s="25"/>
      <c r="E4" s="27"/>
      <c r="F4" s="27"/>
      <c r="G4" s="27"/>
      <c r="H4" s="888">
        <f>G8</f>
        <v>0</v>
      </c>
      <c r="I4" s="889"/>
      <c r="J4" s="302"/>
      <c r="K4" s="886"/>
      <c r="L4" s="887"/>
      <c r="M4" s="143" t="s">
        <v>102</v>
      </c>
      <c r="N4" s="202"/>
      <c r="O4" s="296" t="str">
        <f>PROPOSTA!M3</f>
        <v/>
      </c>
      <c r="P4" s="278" t="str">
        <f>PROPOSTA!N3</f>
        <v/>
      </c>
      <c r="Q4" s="290">
        <f>PROPOSTA!O2</f>
        <v>0</v>
      </c>
      <c r="R4" s="149"/>
      <c r="S4" s="150"/>
      <c r="T4" s="18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Y4" s="69"/>
      <c r="AZ4" s="69"/>
      <c r="BA4" s="69"/>
      <c r="BB4" s="69"/>
    </row>
    <row r="5" spans="1:54" ht="14.4" customHeight="1" thickBot="1" x14ac:dyDescent="0.25">
      <c r="A5" s="173" t="s">
        <v>3</v>
      </c>
      <c r="B5" s="83"/>
      <c r="C5" s="310">
        <f>PROPOSTA!C6</f>
        <v>0</v>
      </c>
      <c r="D5" s="323"/>
      <c r="E5" s="324"/>
      <c r="F5" s="325" t="s">
        <v>59</v>
      </c>
      <c r="G5" s="305">
        <f>PROPOSTA!F6</f>
        <v>0</v>
      </c>
      <c r="H5" s="152" t="s">
        <v>68</v>
      </c>
      <c r="I5" s="153"/>
      <c r="J5" s="153"/>
      <c r="K5" s="894">
        <f>IF(OR(K7=0,K8=0),0,ROUND((K7/K8-1),4))</f>
        <v>0</v>
      </c>
      <c r="L5" s="895"/>
      <c r="M5" s="177" t="s">
        <v>70</v>
      </c>
      <c r="N5" s="203"/>
      <c r="O5" s="203"/>
      <c r="P5" s="46"/>
      <c r="Q5" s="883">
        <f>IF(OR(Q7=0,Q8=0),0,ROUND((Q7/Q8-1),4))</f>
        <v>0</v>
      </c>
      <c r="R5" s="148"/>
      <c r="S5" s="151"/>
      <c r="T5" s="829" t="s">
        <v>13</v>
      </c>
      <c r="U5" s="830"/>
      <c r="AU5" s="69"/>
      <c r="AV5" s="69"/>
      <c r="AY5" s="69"/>
      <c r="AZ5" s="69"/>
      <c r="BA5" s="69"/>
      <c r="BB5" s="69"/>
    </row>
    <row r="6" spans="1:54" ht="14.4" customHeight="1" x14ac:dyDescent="0.2">
      <c r="A6" s="146" t="s">
        <v>5</v>
      </c>
      <c r="B6" s="84"/>
      <c r="C6" s="308">
        <f>PROPOSTA!C7</f>
        <v>0</v>
      </c>
      <c r="D6" s="326"/>
      <c r="E6" s="327"/>
      <c r="F6" s="328" t="s">
        <v>60</v>
      </c>
      <c r="G6" s="306">
        <f>PROPOSTA!F7</f>
        <v>0</v>
      </c>
      <c r="H6" s="176" t="s">
        <v>71</v>
      </c>
      <c r="I6" s="153"/>
      <c r="J6" s="156"/>
      <c r="K6" s="896"/>
      <c r="L6" s="897"/>
      <c r="M6" s="178" t="s">
        <v>73</v>
      </c>
      <c r="N6" s="160"/>
      <c r="O6" s="294"/>
      <c r="P6" s="159"/>
      <c r="Q6" s="884"/>
      <c r="R6" s="164" t="s">
        <v>76</v>
      </c>
      <c r="S6" s="166">
        <f>Q1</f>
        <v>0</v>
      </c>
      <c r="T6" s="831"/>
      <c r="U6" s="832"/>
      <c r="AY6" s="69"/>
      <c r="AZ6" s="69"/>
      <c r="BA6" s="69"/>
      <c r="BB6" s="69"/>
    </row>
    <row r="7" spans="1:54" ht="14.4" customHeight="1" x14ac:dyDescent="0.2">
      <c r="A7" s="146" t="s">
        <v>77</v>
      </c>
      <c r="B7" s="84"/>
      <c r="C7" s="308">
        <f>PROPOSTA!I6</f>
        <v>0</v>
      </c>
      <c r="D7" s="326"/>
      <c r="E7" s="327"/>
      <c r="F7" s="329" t="s">
        <v>61</v>
      </c>
      <c r="G7" s="330"/>
      <c r="H7" s="142" t="s">
        <v>79</v>
      </c>
      <c r="I7" s="145"/>
      <c r="J7" s="174">
        <f>G8</f>
        <v>0</v>
      </c>
      <c r="K7" s="890"/>
      <c r="L7" s="891"/>
      <c r="M7" s="201" t="s">
        <v>101</v>
      </c>
      <c r="N7" s="158"/>
      <c r="O7" s="295" t="str">
        <f>IF(G8=0,"",IF(MONTH(G8)=1,12,(MONTH(G8)-1)))</f>
        <v/>
      </c>
      <c r="P7" s="293" t="str">
        <f>IF(G8=0,"",CONCATENATE("/  ",IF(MONTH(G8)=1,(YEAR(G8)-1),YEAR(G8))))</f>
        <v/>
      </c>
      <c r="Q7" s="289"/>
      <c r="R7" s="168" t="s">
        <v>58</v>
      </c>
      <c r="S7" s="157">
        <f>Q5</f>
        <v>0</v>
      </c>
      <c r="T7" s="831"/>
      <c r="U7" s="83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Y7" s="69"/>
      <c r="AZ7" s="69"/>
      <c r="BA7" s="69"/>
      <c r="BB7" s="69"/>
    </row>
    <row r="8" spans="1:54" ht="14.4" customHeight="1" thickBot="1" x14ac:dyDescent="0.25">
      <c r="A8" s="147" t="s">
        <v>7</v>
      </c>
      <c r="B8" s="85"/>
      <c r="C8" s="309">
        <f>PROPOSTA!C8</f>
        <v>0</v>
      </c>
      <c r="D8" s="331"/>
      <c r="E8" s="332"/>
      <c r="F8" s="333" t="s">
        <v>62</v>
      </c>
      <c r="G8" s="488"/>
      <c r="H8" s="143" t="s">
        <v>80</v>
      </c>
      <c r="I8" s="161"/>
      <c r="J8" s="175">
        <f>PROPOSTA!R6</f>
        <v>0</v>
      </c>
      <c r="K8" s="892">
        <f>PROPOSTA!V6</f>
        <v>0</v>
      </c>
      <c r="L8" s="893"/>
      <c r="M8" s="143" t="s">
        <v>102</v>
      </c>
      <c r="N8" s="202"/>
      <c r="O8" s="296" t="str">
        <f>PROPOSTA!M3</f>
        <v/>
      </c>
      <c r="P8" s="278" t="str">
        <f>PROPOSTA!N3</f>
        <v/>
      </c>
      <c r="Q8" s="290">
        <f>PROPOSTA!O3</f>
        <v>0</v>
      </c>
      <c r="R8" s="165" t="s">
        <v>74</v>
      </c>
      <c r="S8" s="167">
        <f>IF(Q5=0,0,ROUND((0.75*Q5+0.25*K5),4))</f>
        <v>0</v>
      </c>
      <c r="T8" s="831"/>
      <c r="U8" s="832"/>
      <c r="V8" s="199"/>
      <c r="AU8" s="69"/>
      <c r="AV8" s="69"/>
      <c r="AY8" s="69"/>
      <c r="AZ8" s="69"/>
      <c r="BA8" s="69"/>
      <c r="BB8" s="69"/>
    </row>
    <row r="9" spans="1:54" ht="15.6" customHeight="1" thickBot="1" x14ac:dyDescent="0.25">
      <c r="A9" s="139" t="s">
        <v>8</v>
      </c>
      <c r="B9" s="140" t="s">
        <v>9</v>
      </c>
      <c r="C9" s="138" t="s">
        <v>10</v>
      </c>
      <c r="D9" s="195"/>
      <c r="E9" s="129"/>
      <c r="F9" s="431" t="s">
        <v>162</v>
      </c>
      <c r="G9" s="431"/>
      <c r="H9" s="432"/>
      <c r="I9" s="37" t="s">
        <v>81</v>
      </c>
      <c r="J9" s="37"/>
      <c r="K9" s="181"/>
      <c r="L9" s="266"/>
      <c r="M9" s="185" t="s">
        <v>64</v>
      </c>
      <c r="N9" s="185"/>
      <c r="O9" s="291"/>
      <c r="P9" s="292" t="s">
        <v>65</v>
      </c>
      <c r="Q9" s="39"/>
      <c r="R9" s="128"/>
      <c r="S9" s="187" t="s">
        <v>66</v>
      </c>
      <c r="T9" s="881"/>
      <c r="U9" s="834"/>
      <c r="W9" s="263"/>
      <c r="X9" s="237"/>
      <c r="Y9" s="266"/>
      <c r="AY9" s="69"/>
      <c r="AZ9" s="69"/>
      <c r="BA9" s="69"/>
      <c r="BB9" s="69"/>
    </row>
    <row r="10" spans="1:54" ht="43.95" customHeight="1" thickBot="1" x14ac:dyDescent="0.25">
      <c r="A10" s="436" t="s">
        <v>14</v>
      </c>
      <c r="B10" s="437"/>
      <c r="C10" s="438"/>
      <c r="D10" s="439" t="s">
        <v>91</v>
      </c>
      <c r="E10" s="440" t="s">
        <v>23</v>
      </c>
      <c r="F10" s="877" t="s">
        <v>163</v>
      </c>
      <c r="G10" s="870"/>
      <c r="H10" s="871"/>
      <c r="I10" s="441" t="s">
        <v>82</v>
      </c>
      <c r="J10" s="442" t="s">
        <v>56</v>
      </c>
      <c r="K10" s="443"/>
      <c r="L10" s="444" t="s">
        <v>63</v>
      </c>
      <c r="M10" s="877" t="s">
        <v>164</v>
      </c>
      <c r="N10" s="870"/>
      <c r="O10" s="871"/>
      <c r="P10" s="869" t="s">
        <v>165</v>
      </c>
      <c r="Q10" s="870"/>
      <c r="R10" s="871"/>
      <c r="S10" s="445" t="s">
        <v>67</v>
      </c>
      <c r="T10" s="427" t="s">
        <v>15</v>
      </c>
      <c r="U10" s="90" t="s">
        <v>16</v>
      </c>
      <c r="W10" s="267" t="s">
        <v>139</v>
      </c>
      <c r="X10" s="269" t="s">
        <v>140</v>
      </c>
      <c r="Y10" s="268" t="s">
        <v>111</v>
      </c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Y10" s="69"/>
      <c r="AZ10" s="69"/>
      <c r="BA10" s="69"/>
      <c r="BB10" s="69"/>
    </row>
    <row r="11" spans="1:54" ht="10.8" thickBot="1" x14ac:dyDescent="0.25">
      <c r="A11" s="454"/>
      <c r="B11" s="403"/>
      <c r="C11" s="404" t="s">
        <v>17</v>
      </c>
      <c r="D11" s="455"/>
      <c r="E11" s="382"/>
      <c r="F11" s="882"/>
      <c r="G11" s="882"/>
      <c r="H11" s="882"/>
      <c r="I11" s="382"/>
      <c r="J11" s="382"/>
      <c r="K11" s="382"/>
      <c r="L11" s="382"/>
      <c r="M11" s="382"/>
      <c r="N11" s="382"/>
      <c r="O11" s="382"/>
      <c r="P11" s="382"/>
      <c r="Q11" s="382"/>
      <c r="R11" s="382"/>
      <c r="S11" s="383"/>
      <c r="T11" s="57" t="str">
        <f>IF(S11&gt;0,"X","")</f>
        <v/>
      </c>
      <c r="U11" s="46" t="str">
        <f>IF(T11="X","x",IF(P11&gt;0,"x",""))</f>
        <v/>
      </c>
      <c r="W11" s="450"/>
      <c r="X11" s="44"/>
      <c r="Y11" s="451"/>
      <c r="AU11" s="69"/>
      <c r="AV11" s="69"/>
      <c r="AY11" s="69"/>
      <c r="AZ11" s="69"/>
      <c r="BA11" s="69"/>
      <c r="BB11" s="69"/>
    </row>
    <row r="12" spans="1:54" ht="20.399999999999999" customHeight="1" x14ac:dyDescent="0.2">
      <c r="A12" s="414">
        <v>589420</v>
      </c>
      <c r="B12" s="417" t="s">
        <v>193</v>
      </c>
      <c r="C12" s="134" t="s">
        <v>171</v>
      </c>
      <c r="D12" s="193" t="s">
        <v>85</v>
      </c>
      <c r="E12" s="130" t="s">
        <v>18</v>
      </c>
      <c r="F12" s="878">
        <f>PROPOSTA!O12</f>
        <v>0</v>
      </c>
      <c r="G12" s="879">
        <f>PROPOSTA!Q12</f>
        <v>0</v>
      </c>
      <c r="H12" s="880"/>
      <c r="I12" s="412">
        <f t="shared" ref="I12:I13" si="0">$S$8</f>
        <v>0</v>
      </c>
      <c r="J12" s="861">
        <f>IF(F12=0,0,F12*(1+I12))</f>
        <v>0</v>
      </c>
      <c r="K12" s="861">
        <f>G12+J12</f>
        <v>0</v>
      </c>
      <c r="L12" s="413">
        <f>X12</f>
        <v>0</v>
      </c>
      <c r="M12" s="873">
        <f>IF(Y12="excesso","excesso",IF(L12=0,0,ROUND(L12*F12,2)))</f>
        <v>0</v>
      </c>
      <c r="N12" s="870"/>
      <c r="O12" s="871"/>
      <c r="P12" s="869">
        <f>IF(L12=0,0,ROUND(L12*J12,2))</f>
        <v>0</v>
      </c>
      <c r="Q12" s="870"/>
      <c r="R12" s="871"/>
      <c r="S12" s="497">
        <f>P12-M12</f>
        <v>0</v>
      </c>
      <c r="U12" s="46" t="str">
        <f>IF(T12="X","x",IF(P12&gt;0,"x",""))</f>
        <v/>
      </c>
      <c r="W12" s="264"/>
      <c r="X12" s="270">
        <f>IF(W12=0,0,IF(W12&lt;'med e'!W12,"pouco",IF(W12&gt;PROPOSTA!R12,"EXCESSO",W12-'med e'!W12)))</f>
        <v>0</v>
      </c>
      <c r="Y12" s="238">
        <f>IF('med e'!Y12-X12&lt;0,"excesso",'med e'!Y12-X12)</f>
        <v>0</v>
      </c>
      <c r="AY12" s="69"/>
      <c r="AZ12" s="69"/>
      <c r="BA12" s="69"/>
      <c r="BB12" s="69"/>
    </row>
    <row r="13" spans="1:54" x14ac:dyDescent="0.2">
      <c r="A13" s="49">
        <v>589190</v>
      </c>
      <c r="B13" s="50" t="s">
        <v>193</v>
      </c>
      <c r="C13" s="135" t="s">
        <v>172</v>
      </c>
      <c r="D13" s="194" t="s">
        <v>86</v>
      </c>
      <c r="E13" s="131" t="s">
        <v>18</v>
      </c>
      <c r="F13" s="856">
        <f>PROPOSTA!O13</f>
        <v>0</v>
      </c>
      <c r="G13" s="857">
        <f>PROPOSTA!Q13</f>
        <v>0</v>
      </c>
      <c r="H13" s="858"/>
      <c r="I13" s="179">
        <f t="shared" si="0"/>
        <v>0</v>
      </c>
      <c r="J13" s="859">
        <f t="shared" ref="J13:J38" si="1">IF(F13=0,0,F13*(1+I13))</f>
        <v>0</v>
      </c>
      <c r="K13" s="859">
        <f t="shared" ref="K13:K38" si="2">G13+J13</f>
        <v>0</v>
      </c>
      <c r="L13" s="275">
        <f t="shared" ref="L13:L31" si="3">X13</f>
        <v>0</v>
      </c>
      <c r="M13" s="852">
        <f>IF(Y13="excesso","excesso",IF(L13=0,0,ROUND(L13*F13,2)))</f>
        <v>0</v>
      </c>
      <c r="N13" s="853"/>
      <c r="O13" s="854"/>
      <c r="P13" s="855">
        <f>IF(L13=0,0,ROUND(L13*J13,2))</f>
        <v>0</v>
      </c>
      <c r="Q13" s="853"/>
      <c r="R13" s="854"/>
      <c r="S13" s="485">
        <f t="shared" ref="S13:S31" si="4">P13-M13</f>
        <v>0</v>
      </c>
      <c r="U13" s="46" t="str">
        <f t="shared" ref="U13:U66" si="5">IF(T13="X","x",IF(P13&gt;0,"x",""))</f>
        <v/>
      </c>
      <c r="W13" s="264"/>
      <c r="X13" s="270">
        <f>IF(W13=0,0,IF(W13&lt;'med e'!W13,"pouco",IF(W13&gt;PROPOSTA!R13,"EXCESSO",W13-'med e'!W13)))</f>
        <v>0</v>
      </c>
      <c r="Y13" s="239">
        <f>IF('med e'!Y13-X13&lt;0,"excesso",'med e'!Y13-X13)</f>
        <v>0</v>
      </c>
      <c r="Z13" s="46"/>
      <c r="AA13" s="46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Y13" s="69"/>
      <c r="AZ13" s="69"/>
      <c r="BA13" s="69"/>
      <c r="BB13" s="69"/>
    </row>
    <row r="14" spans="1:54" x14ac:dyDescent="0.2">
      <c r="A14" s="51">
        <v>589100</v>
      </c>
      <c r="B14" s="50" t="s">
        <v>193</v>
      </c>
      <c r="C14" s="136" t="s">
        <v>173</v>
      </c>
      <c r="D14" s="194" t="s">
        <v>76</v>
      </c>
      <c r="E14" s="131" t="s">
        <v>18</v>
      </c>
      <c r="F14" s="856">
        <f>PROPOSTA!O14</f>
        <v>0</v>
      </c>
      <c r="G14" s="857">
        <f>PROPOSTA!Q14</f>
        <v>0</v>
      </c>
      <c r="H14" s="858"/>
      <c r="I14" s="179">
        <f>$S$6</f>
        <v>0</v>
      </c>
      <c r="J14" s="859">
        <f t="shared" si="1"/>
        <v>0</v>
      </c>
      <c r="K14" s="859">
        <f t="shared" si="2"/>
        <v>0</v>
      </c>
      <c r="L14" s="275">
        <f t="shared" si="3"/>
        <v>0</v>
      </c>
      <c r="M14" s="852">
        <f t="shared" ref="M14:M38" si="6">IF(Y14="excesso","excesso",IF(L14=0,0,ROUND(L14*F14,2)))</f>
        <v>0</v>
      </c>
      <c r="N14" s="853"/>
      <c r="O14" s="854"/>
      <c r="P14" s="855">
        <f t="shared" ref="P14:P38" si="7">IF(L14=0,0,ROUND(L14*J14,2))</f>
        <v>0</v>
      </c>
      <c r="Q14" s="853"/>
      <c r="R14" s="854"/>
      <c r="S14" s="485">
        <f t="shared" si="4"/>
        <v>0</v>
      </c>
      <c r="U14" s="46" t="str">
        <f t="shared" si="5"/>
        <v/>
      </c>
      <c r="W14" s="264"/>
      <c r="X14" s="270">
        <f>IF(W14=0,0,IF(W14&lt;'med e'!W14,"pouco",IF(W14&gt;PROPOSTA!R14,"EXCESSO",W14-'med e'!W14)))</f>
        <v>0</v>
      </c>
      <c r="Y14" s="239">
        <f>IF('med e'!Y14-X14&lt;0,"excesso",'med e'!Y14-X14)</f>
        <v>0</v>
      </c>
      <c r="Z14" s="69"/>
      <c r="AA14" s="69"/>
      <c r="AU14" s="69"/>
      <c r="AV14" s="69"/>
      <c r="AY14" s="69"/>
      <c r="AZ14" s="69"/>
      <c r="BA14" s="69"/>
      <c r="BB14" s="69"/>
    </row>
    <row r="15" spans="1:54" x14ac:dyDescent="0.2">
      <c r="A15" s="49">
        <v>589420</v>
      </c>
      <c r="B15" s="50" t="s">
        <v>193</v>
      </c>
      <c r="C15" s="135" t="s">
        <v>174</v>
      </c>
      <c r="D15" s="194" t="s">
        <v>85</v>
      </c>
      <c r="E15" s="131" t="s">
        <v>18</v>
      </c>
      <c r="F15" s="856">
        <f>PROPOSTA!O15</f>
        <v>0</v>
      </c>
      <c r="G15" s="857">
        <f>PROPOSTA!Q15</f>
        <v>0</v>
      </c>
      <c r="H15" s="858"/>
      <c r="I15" s="179">
        <f t="shared" ref="I15:I24" si="8">$S$8</f>
        <v>0</v>
      </c>
      <c r="J15" s="859">
        <f t="shared" si="1"/>
        <v>0</v>
      </c>
      <c r="K15" s="859">
        <f t="shared" si="2"/>
        <v>0</v>
      </c>
      <c r="L15" s="275">
        <f t="shared" si="3"/>
        <v>0</v>
      </c>
      <c r="M15" s="852">
        <f t="shared" si="6"/>
        <v>0</v>
      </c>
      <c r="N15" s="853"/>
      <c r="O15" s="854"/>
      <c r="P15" s="855">
        <f t="shared" si="7"/>
        <v>0</v>
      </c>
      <c r="Q15" s="853"/>
      <c r="R15" s="854"/>
      <c r="S15" s="485">
        <f t="shared" si="4"/>
        <v>0</v>
      </c>
      <c r="U15" s="46" t="str">
        <f t="shared" si="5"/>
        <v/>
      </c>
      <c r="W15" s="265"/>
      <c r="X15" s="270">
        <f>IF(W15=0,0,IF(W15&lt;'med e'!W15,"pouco",IF(W15&gt;PROPOSTA!R15,"EXCESSO",W15-'med e'!W15)))</f>
        <v>0</v>
      </c>
      <c r="Y15" s="239">
        <f>IF('med e'!Y15-X15&lt;0,"excesso",'med e'!Y15-X15)</f>
        <v>0</v>
      </c>
      <c r="Z15" s="69"/>
      <c r="AA15" s="69"/>
      <c r="AY15" s="69"/>
      <c r="AZ15" s="69"/>
      <c r="BA15" s="69"/>
      <c r="BB15" s="69"/>
    </row>
    <row r="16" spans="1:54" x14ac:dyDescent="0.2">
      <c r="A16" s="53">
        <v>589520</v>
      </c>
      <c r="B16" s="50" t="s">
        <v>193</v>
      </c>
      <c r="C16" s="135" t="s">
        <v>175</v>
      </c>
      <c r="D16" s="194" t="s">
        <v>87</v>
      </c>
      <c r="E16" s="131" t="s">
        <v>18</v>
      </c>
      <c r="F16" s="856">
        <f>PROPOSTA!O16</f>
        <v>0</v>
      </c>
      <c r="G16" s="857">
        <f>PROPOSTA!Q16</f>
        <v>0</v>
      </c>
      <c r="H16" s="858"/>
      <c r="I16" s="179">
        <f t="shared" si="8"/>
        <v>0</v>
      </c>
      <c r="J16" s="859">
        <f t="shared" si="1"/>
        <v>0</v>
      </c>
      <c r="K16" s="859">
        <f t="shared" si="2"/>
        <v>0</v>
      </c>
      <c r="L16" s="275">
        <f t="shared" si="3"/>
        <v>0</v>
      </c>
      <c r="M16" s="852">
        <f t="shared" si="6"/>
        <v>0</v>
      </c>
      <c r="N16" s="853"/>
      <c r="O16" s="854"/>
      <c r="P16" s="855">
        <f t="shared" si="7"/>
        <v>0</v>
      </c>
      <c r="Q16" s="853"/>
      <c r="R16" s="854"/>
      <c r="S16" s="485">
        <f t="shared" si="4"/>
        <v>0</v>
      </c>
      <c r="U16" s="46" t="str">
        <f t="shared" si="5"/>
        <v/>
      </c>
      <c r="W16" s="265"/>
      <c r="X16" s="270">
        <f>IF(W16=0,0,IF(W16&lt;'med e'!W16,"pouco",IF(W16&gt;PROPOSTA!R16,"EXCESSO",W16-'med e'!W16)))</f>
        <v>0</v>
      </c>
      <c r="Y16" s="239">
        <f>IF('med e'!Y16-X16&lt;0,"excesso",'med e'!Y16-X16)</f>
        <v>0</v>
      </c>
      <c r="Z16" s="69"/>
      <c r="AA16" s="69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Y16" s="69"/>
      <c r="AZ16" s="69"/>
      <c r="BA16" s="69"/>
      <c r="BB16" s="69"/>
    </row>
    <row r="17" spans="1:54" x14ac:dyDescent="0.2">
      <c r="A17" s="53">
        <v>589520</v>
      </c>
      <c r="B17" s="50" t="s">
        <v>193</v>
      </c>
      <c r="C17" s="135" t="s">
        <v>176</v>
      </c>
      <c r="D17" s="194" t="s">
        <v>87</v>
      </c>
      <c r="E17" s="131" t="s">
        <v>18</v>
      </c>
      <c r="F17" s="856">
        <f>PROPOSTA!O17</f>
        <v>0</v>
      </c>
      <c r="G17" s="857">
        <f>PROPOSTA!Q17</f>
        <v>0</v>
      </c>
      <c r="H17" s="858"/>
      <c r="I17" s="179">
        <f t="shared" si="8"/>
        <v>0</v>
      </c>
      <c r="J17" s="859">
        <f t="shared" si="1"/>
        <v>0</v>
      </c>
      <c r="K17" s="859">
        <f t="shared" si="2"/>
        <v>0</v>
      </c>
      <c r="L17" s="275">
        <f t="shared" si="3"/>
        <v>0</v>
      </c>
      <c r="M17" s="852">
        <f t="shared" si="6"/>
        <v>0</v>
      </c>
      <c r="N17" s="853"/>
      <c r="O17" s="854"/>
      <c r="P17" s="855">
        <f t="shared" si="7"/>
        <v>0</v>
      </c>
      <c r="Q17" s="853"/>
      <c r="R17" s="854"/>
      <c r="S17" s="485">
        <f t="shared" si="4"/>
        <v>0</v>
      </c>
      <c r="U17" s="46" t="str">
        <f t="shared" si="5"/>
        <v/>
      </c>
      <c r="W17" s="265"/>
      <c r="X17" s="270">
        <f>IF(W17=0,0,IF(W17&lt;'med e'!W17,"pouco",IF(W17&gt;PROPOSTA!R17,"EXCESSO",W17-'med e'!W17)))</f>
        <v>0</v>
      </c>
      <c r="Y17" s="239">
        <f>IF('med e'!Y17-X17&lt;0,"excesso",'med e'!Y17-X17)</f>
        <v>0</v>
      </c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Y17" s="69"/>
      <c r="AZ17" s="69"/>
      <c r="BA17" s="69"/>
      <c r="BB17" s="69"/>
    </row>
    <row r="18" spans="1:54" x14ac:dyDescent="0.2">
      <c r="A18" s="53">
        <v>589520</v>
      </c>
      <c r="B18" s="50" t="s">
        <v>193</v>
      </c>
      <c r="C18" s="135" t="s">
        <v>177</v>
      </c>
      <c r="D18" s="194" t="s">
        <v>87</v>
      </c>
      <c r="E18" s="131" t="s">
        <v>18</v>
      </c>
      <c r="F18" s="856">
        <f>PROPOSTA!O18</f>
        <v>0</v>
      </c>
      <c r="G18" s="857">
        <f>PROPOSTA!Q18</f>
        <v>0</v>
      </c>
      <c r="H18" s="858"/>
      <c r="I18" s="179">
        <f t="shared" si="8"/>
        <v>0</v>
      </c>
      <c r="J18" s="859">
        <f t="shared" si="1"/>
        <v>0</v>
      </c>
      <c r="K18" s="859">
        <f t="shared" si="2"/>
        <v>0</v>
      </c>
      <c r="L18" s="275">
        <f t="shared" si="3"/>
        <v>0</v>
      </c>
      <c r="M18" s="852">
        <f t="shared" si="6"/>
        <v>0</v>
      </c>
      <c r="N18" s="853"/>
      <c r="O18" s="854"/>
      <c r="P18" s="855">
        <f t="shared" si="7"/>
        <v>0</v>
      </c>
      <c r="Q18" s="853"/>
      <c r="R18" s="854"/>
      <c r="S18" s="485">
        <f t="shared" si="4"/>
        <v>0</v>
      </c>
      <c r="U18" s="46" t="str">
        <f t="shared" si="5"/>
        <v/>
      </c>
      <c r="W18" s="265"/>
      <c r="X18" s="270">
        <f>IF(W18=0,0,IF(W18&lt;'med e'!W18,"pouco",IF(W18&gt;PROPOSTA!R18,"EXCESSO",W18-'med e'!W18)))</f>
        <v>0</v>
      </c>
      <c r="Y18" s="239">
        <f>IF('med e'!Y18-X18&lt;0,"excesso",'med e'!Y18-X18)</f>
        <v>0</v>
      </c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Y18" s="69"/>
      <c r="AZ18" s="69"/>
      <c r="BA18" s="69"/>
      <c r="BB18" s="69"/>
    </row>
    <row r="19" spans="1:54" x14ac:dyDescent="0.2">
      <c r="A19" s="53">
        <v>589520</v>
      </c>
      <c r="B19" s="50" t="s">
        <v>193</v>
      </c>
      <c r="C19" s="135" t="s">
        <v>178</v>
      </c>
      <c r="D19" s="194" t="s">
        <v>87</v>
      </c>
      <c r="E19" s="131" t="s">
        <v>18</v>
      </c>
      <c r="F19" s="856">
        <f>PROPOSTA!O19</f>
        <v>0</v>
      </c>
      <c r="G19" s="857">
        <f>PROPOSTA!Q19</f>
        <v>0</v>
      </c>
      <c r="H19" s="858"/>
      <c r="I19" s="179">
        <f t="shared" si="8"/>
        <v>0</v>
      </c>
      <c r="J19" s="859">
        <f t="shared" si="1"/>
        <v>0</v>
      </c>
      <c r="K19" s="859">
        <f t="shared" si="2"/>
        <v>0</v>
      </c>
      <c r="L19" s="275">
        <f t="shared" si="3"/>
        <v>0</v>
      </c>
      <c r="M19" s="852">
        <f t="shared" si="6"/>
        <v>0</v>
      </c>
      <c r="N19" s="853"/>
      <c r="O19" s="854"/>
      <c r="P19" s="855">
        <f t="shared" si="7"/>
        <v>0</v>
      </c>
      <c r="Q19" s="853"/>
      <c r="R19" s="854"/>
      <c r="S19" s="485">
        <f t="shared" si="4"/>
        <v>0</v>
      </c>
      <c r="U19" s="46" t="str">
        <f t="shared" si="5"/>
        <v/>
      </c>
      <c r="W19" s="265"/>
      <c r="X19" s="270">
        <f>IF(W19=0,0,IF(W19&lt;'med e'!W19,"pouco",IF(W19&gt;PROPOSTA!R19,"EXCESSO",W19-'med e'!W19)))</f>
        <v>0</v>
      </c>
      <c r="Y19" s="239">
        <f>IF('med e'!Y19-X19&lt;0,"excesso",'med e'!Y19-X19)</f>
        <v>0</v>
      </c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Y19" s="69"/>
      <c r="AZ19" s="69"/>
      <c r="BA19" s="69"/>
      <c r="BB19" s="69"/>
    </row>
    <row r="20" spans="1:54" x14ac:dyDescent="0.2">
      <c r="A20" s="53">
        <v>589220</v>
      </c>
      <c r="B20" s="50" t="s">
        <v>193</v>
      </c>
      <c r="C20" s="135" t="s">
        <v>194</v>
      </c>
      <c r="D20" s="194" t="s">
        <v>195</v>
      </c>
      <c r="E20" s="131" t="s">
        <v>18</v>
      </c>
      <c r="F20" s="856">
        <f>PROPOSTA!O20</f>
        <v>0</v>
      </c>
      <c r="G20" s="857">
        <f>PROPOSTA!Q20</f>
        <v>0</v>
      </c>
      <c r="H20" s="858"/>
      <c r="I20" s="179">
        <f t="shared" si="8"/>
        <v>0</v>
      </c>
      <c r="J20" s="859">
        <f t="shared" si="1"/>
        <v>0</v>
      </c>
      <c r="K20" s="859">
        <f t="shared" si="2"/>
        <v>0</v>
      </c>
      <c r="L20" s="275">
        <f t="shared" si="3"/>
        <v>0</v>
      </c>
      <c r="M20" s="852">
        <f t="shared" si="6"/>
        <v>0</v>
      </c>
      <c r="N20" s="853"/>
      <c r="O20" s="854"/>
      <c r="P20" s="855">
        <f t="shared" si="7"/>
        <v>0</v>
      </c>
      <c r="Q20" s="853"/>
      <c r="R20" s="854"/>
      <c r="S20" s="485">
        <f t="shared" si="4"/>
        <v>0</v>
      </c>
      <c r="U20" s="46" t="str">
        <f t="shared" si="5"/>
        <v/>
      </c>
      <c r="W20" s="265"/>
      <c r="X20" s="270">
        <f>IF(W20=0,0,IF(W20&lt;'med e'!W20,"pouco",IF(W20&gt;PROPOSTA!R20,"EXCESSO",W20-'med e'!W20)))</f>
        <v>0</v>
      </c>
      <c r="Y20" s="239">
        <f>IF('med e'!Y20-X20&lt;0,"excesso",'med e'!Y20-X20)</f>
        <v>0</v>
      </c>
      <c r="AA20" s="137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Y20" s="69"/>
      <c r="AZ20" s="69"/>
      <c r="BA20" s="69"/>
      <c r="BB20" s="69"/>
    </row>
    <row r="21" spans="1:54" x14ac:dyDescent="0.2">
      <c r="A21" s="53">
        <v>589320</v>
      </c>
      <c r="B21" s="50" t="s">
        <v>193</v>
      </c>
      <c r="C21" s="135" t="s">
        <v>179</v>
      </c>
      <c r="D21" s="194" t="s">
        <v>88</v>
      </c>
      <c r="E21" s="131" t="s">
        <v>18</v>
      </c>
      <c r="F21" s="856">
        <f>PROPOSTA!O21</f>
        <v>0</v>
      </c>
      <c r="G21" s="857">
        <f>PROPOSTA!Q21</f>
        <v>0</v>
      </c>
      <c r="H21" s="858"/>
      <c r="I21" s="179">
        <f t="shared" si="8"/>
        <v>0</v>
      </c>
      <c r="J21" s="859">
        <f t="shared" si="1"/>
        <v>0</v>
      </c>
      <c r="K21" s="859">
        <f t="shared" si="2"/>
        <v>0</v>
      </c>
      <c r="L21" s="275">
        <f t="shared" si="3"/>
        <v>0</v>
      </c>
      <c r="M21" s="852">
        <f t="shared" si="6"/>
        <v>0</v>
      </c>
      <c r="N21" s="853"/>
      <c r="O21" s="854"/>
      <c r="P21" s="855">
        <f t="shared" si="7"/>
        <v>0</v>
      </c>
      <c r="Q21" s="853"/>
      <c r="R21" s="854"/>
      <c r="S21" s="485">
        <f t="shared" si="4"/>
        <v>0</v>
      </c>
      <c r="U21" s="46" t="str">
        <f t="shared" si="5"/>
        <v/>
      </c>
      <c r="W21" s="265"/>
      <c r="X21" s="270">
        <f>IF(W21=0,0,IF(W21&lt;'med e'!W21,"pouco",IF(W21&gt;PROPOSTA!R21,"EXCESSO",W21-'med e'!W21)))</f>
        <v>0</v>
      </c>
      <c r="Y21" s="239">
        <f>IF('med e'!Y21-X21&lt;0,"excesso",'med e'!Y21-X21)</f>
        <v>0</v>
      </c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Y21" s="69"/>
      <c r="AZ21" s="69"/>
      <c r="BA21" s="69"/>
      <c r="BB21" s="69"/>
    </row>
    <row r="22" spans="1:54" x14ac:dyDescent="0.2">
      <c r="A22" s="53">
        <v>589320</v>
      </c>
      <c r="B22" s="50" t="s">
        <v>193</v>
      </c>
      <c r="C22" s="135" t="s">
        <v>180</v>
      </c>
      <c r="D22" s="194" t="s">
        <v>88</v>
      </c>
      <c r="E22" s="131" t="s">
        <v>18</v>
      </c>
      <c r="F22" s="856">
        <f>PROPOSTA!O22</f>
        <v>0</v>
      </c>
      <c r="G22" s="857">
        <f>PROPOSTA!Q22</f>
        <v>0</v>
      </c>
      <c r="H22" s="858"/>
      <c r="I22" s="179">
        <f t="shared" si="8"/>
        <v>0</v>
      </c>
      <c r="J22" s="859">
        <f t="shared" si="1"/>
        <v>0</v>
      </c>
      <c r="K22" s="859">
        <f t="shared" si="2"/>
        <v>0</v>
      </c>
      <c r="L22" s="275">
        <f t="shared" si="3"/>
        <v>0</v>
      </c>
      <c r="M22" s="852">
        <f t="shared" si="6"/>
        <v>0</v>
      </c>
      <c r="N22" s="853"/>
      <c r="O22" s="854"/>
      <c r="P22" s="855">
        <f t="shared" si="7"/>
        <v>0</v>
      </c>
      <c r="Q22" s="853"/>
      <c r="R22" s="854"/>
      <c r="S22" s="485">
        <f t="shared" si="4"/>
        <v>0</v>
      </c>
      <c r="U22" s="46" t="str">
        <f t="shared" si="5"/>
        <v/>
      </c>
      <c r="W22" s="265"/>
      <c r="X22" s="270">
        <f>IF(W22=0,0,IF(W22&lt;'med e'!W22,"pouco",IF(W22&gt;PROPOSTA!R22,"EXCESSO",W22-'med e'!W22)))</f>
        <v>0</v>
      </c>
      <c r="Y22" s="239">
        <f>IF('med e'!Y22-X22&lt;0,"excesso",'med e'!Y22-X22)</f>
        <v>0</v>
      </c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Y22" s="69"/>
      <c r="AZ22" s="69"/>
      <c r="BA22" s="69"/>
      <c r="BB22" s="69"/>
    </row>
    <row r="23" spans="1:54" x14ac:dyDescent="0.2">
      <c r="A23" s="53">
        <v>589320</v>
      </c>
      <c r="B23" s="50" t="s">
        <v>193</v>
      </c>
      <c r="C23" s="135" t="s">
        <v>181</v>
      </c>
      <c r="D23" s="194" t="s">
        <v>88</v>
      </c>
      <c r="E23" s="131" t="s">
        <v>18</v>
      </c>
      <c r="F23" s="856">
        <f>PROPOSTA!O23</f>
        <v>0</v>
      </c>
      <c r="G23" s="857">
        <f>PROPOSTA!Q23</f>
        <v>0</v>
      </c>
      <c r="H23" s="858"/>
      <c r="I23" s="179">
        <f t="shared" si="8"/>
        <v>0</v>
      </c>
      <c r="J23" s="859">
        <f t="shared" si="1"/>
        <v>0</v>
      </c>
      <c r="K23" s="859">
        <f t="shared" si="2"/>
        <v>0</v>
      </c>
      <c r="L23" s="275">
        <f t="shared" si="3"/>
        <v>0</v>
      </c>
      <c r="M23" s="852">
        <f t="shared" si="6"/>
        <v>0</v>
      </c>
      <c r="N23" s="853"/>
      <c r="O23" s="854"/>
      <c r="P23" s="855">
        <f t="shared" si="7"/>
        <v>0</v>
      </c>
      <c r="Q23" s="853"/>
      <c r="R23" s="854"/>
      <c r="S23" s="485">
        <f t="shared" si="4"/>
        <v>0</v>
      </c>
      <c r="U23" s="46" t="str">
        <f t="shared" si="5"/>
        <v/>
      </c>
      <c r="W23" s="265"/>
      <c r="X23" s="270">
        <f>IF(W23=0,0,IF(W23&lt;'med e'!W23,"pouco",IF(W23&gt;PROPOSTA!R23,"EXCESSO",W23-'med e'!W23)))</f>
        <v>0</v>
      </c>
      <c r="Y23" s="239">
        <f>IF('med e'!Y23-X23&lt;0,"excesso",'med e'!Y23-X23)</f>
        <v>0</v>
      </c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Y23" s="69"/>
      <c r="AZ23" s="69"/>
      <c r="BA23" s="69"/>
      <c r="BB23" s="69"/>
    </row>
    <row r="24" spans="1:54" x14ac:dyDescent="0.2">
      <c r="A24" s="53">
        <v>589520</v>
      </c>
      <c r="B24" s="50" t="s">
        <v>193</v>
      </c>
      <c r="C24" s="135" t="s">
        <v>182</v>
      </c>
      <c r="D24" s="194" t="s">
        <v>87</v>
      </c>
      <c r="E24" s="131" t="s">
        <v>18</v>
      </c>
      <c r="F24" s="856">
        <f>PROPOSTA!O24</f>
        <v>0</v>
      </c>
      <c r="G24" s="857">
        <f>PROPOSTA!Q24</f>
        <v>0</v>
      </c>
      <c r="H24" s="858"/>
      <c r="I24" s="179">
        <f t="shared" si="8"/>
        <v>0</v>
      </c>
      <c r="J24" s="859">
        <f t="shared" si="1"/>
        <v>0</v>
      </c>
      <c r="K24" s="859">
        <f t="shared" si="2"/>
        <v>0</v>
      </c>
      <c r="L24" s="275">
        <f t="shared" si="3"/>
        <v>0</v>
      </c>
      <c r="M24" s="852">
        <f t="shared" si="6"/>
        <v>0</v>
      </c>
      <c r="N24" s="853"/>
      <c r="O24" s="854"/>
      <c r="P24" s="855">
        <f t="shared" si="7"/>
        <v>0</v>
      </c>
      <c r="Q24" s="853"/>
      <c r="R24" s="854"/>
      <c r="S24" s="485">
        <f t="shared" si="4"/>
        <v>0</v>
      </c>
      <c r="U24" s="46" t="str">
        <f t="shared" si="5"/>
        <v/>
      </c>
      <c r="W24" s="265"/>
      <c r="X24" s="270">
        <f>IF(W24=0,0,IF(W24&lt;'med e'!W24,"pouco",IF(W24&gt;PROPOSTA!R24,"EXCESSO",W24-'med e'!W24)))</f>
        <v>0</v>
      </c>
      <c r="Y24" s="239">
        <f>IF('med e'!Y24-X24&lt;0,"excesso",'med e'!Y24-X24)</f>
        <v>0</v>
      </c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Y24" s="69"/>
      <c r="AZ24" s="69"/>
      <c r="BA24" s="69"/>
      <c r="BB24" s="69"/>
    </row>
    <row r="25" spans="1:54" x14ac:dyDescent="0.2">
      <c r="A25" s="53">
        <v>589000</v>
      </c>
      <c r="B25" s="50" t="s">
        <v>193</v>
      </c>
      <c r="C25" s="135" t="s">
        <v>183</v>
      </c>
      <c r="D25" s="194" t="s">
        <v>89</v>
      </c>
      <c r="E25" s="131" t="s">
        <v>18</v>
      </c>
      <c r="F25" s="856">
        <f>PROPOSTA!O25</f>
        <v>0</v>
      </c>
      <c r="G25" s="857">
        <f>PROPOSTA!Q25</f>
        <v>0</v>
      </c>
      <c r="H25" s="858"/>
      <c r="I25" s="179">
        <f t="shared" ref="I25:I37" si="9">$S$7</f>
        <v>0</v>
      </c>
      <c r="J25" s="859">
        <f t="shared" si="1"/>
        <v>0</v>
      </c>
      <c r="K25" s="859">
        <f t="shared" si="2"/>
        <v>0</v>
      </c>
      <c r="L25" s="275">
        <f t="shared" si="3"/>
        <v>0</v>
      </c>
      <c r="M25" s="852">
        <f t="shared" si="6"/>
        <v>0</v>
      </c>
      <c r="N25" s="853"/>
      <c r="O25" s="854"/>
      <c r="P25" s="855">
        <f t="shared" si="7"/>
        <v>0</v>
      </c>
      <c r="Q25" s="853"/>
      <c r="R25" s="854"/>
      <c r="S25" s="485">
        <f t="shared" si="4"/>
        <v>0</v>
      </c>
      <c r="U25" s="46" t="str">
        <f t="shared" si="5"/>
        <v/>
      </c>
      <c r="W25" s="265"/>
      <c r="X25" s="270">
        <f>IF(W25=0,0,IF(W25&lt;'med e'!W25,"pouco",IF(W25&gt;PROPOSTA!R25,"EXCESSO",W25-'med e'!W25)))</f>
        <v>0</v>
      </c>
      <c r="Y25" s="239">
        <f>IF('med e'!Y25-X25&lt;0,"excesso",'med e'!Y25-X25)</f>
        <v>0</v>
      </c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Y25" s="69"/>
      <c r="AZ25" s="69"/>
      <c r="BA25" s="69"/>
      <c r="BB25" s="69"/>
    </row>
    <row r="26" spans="1:54" x14ac:dyDescent="0.2">
      <c r="A26" s="53">
        <v>589000</v>
      </c>
      <c r="B26" s="50" t="s">
        <v>193</v>
      </c>
      <c r="C26" s="135" t="s">
        <v>184</v>
      </c>
      <c r="D26" s="194" t="s">
        <v>89</v>
      </c>
      <c r="E26" s="131" t="s">
        <v>18</v>
      </c>
      <c r="F26" s="856">
        <f>PROPOSTA!O26</f>
        <v>0</v>
      </c>
      <c r="G26" s="857">
        <f>PROPOSTA!Q26</f>
        <v>0</v>
      </c>
      <c r="H26" s="858"/>
      <c r="I26" s="179">
        <f t="shared" si="9"/>
        <v>0</v>
      </c>
      <c r="J26" s="859">
        <f t="shared" si="1"/>
        <v>0</v>
      </c>
      <c r="K26" s="859">
        <f t="shared" si="2"/>
        <v>0</v>
      </c>
      <c r="L26" s="275">
        <f t="shared" si="3"/>
        <v>0</v>
      </c>
      <c r="M26" s="852">
        <f t="shared" si="6"/>
        <v>0</v>
      </c>
      <c r="N26" s="853"/>
      <c r="O26" s="854"/>
      <c r="P26" s="855">
        <f t="shared" si="7"/>
        <v>0</v>
      </c>
      <c r="Q26" s="853"/>
      <c r="R26" s="854"/>
      <c r="S26" s="485">
        <f t="shared" si="4"/>
        <v>0</v>
      </c>
      <c r="U26" s="46" t="str">
        <f t="shared" si="5"/>
        <v/>
      </c>
      <c r="W26" s="265"/>
      <c r="X26" s="270">
        <f>IF(W26=0,0,IF(W26&lt;'med e'!W26,"pouco",IF(W26&gt;PROPOSTA!R26,"EXCESSO",W26-'med e'!W26)))</f>
        <v>0</v>
      </c>
      <c r="Y26" s="239">
        <f>IF('med e'!Y26-X26&lt;0,"excesso",'med e'!Y26-X26)</f>
        <v>0</v>
      </c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Y26" s="69"/>
      <c r="AZ26" s="69"/>
      <c r="BA26" s="69"/>
      <c r="BB26" s="69"/>
    </row>
    <row r="27" spans="1:54" x14ac:dyDescent="0.2">
      <c r="A27" s="53">
        <v>589000</v>
      </c>
      <c r="B27" s="50" t="s">
        <v>193</v>
      </c>
      <c r="C27" s="135" t="s">
        <v>185</v>
      </c>
      <c r="D27" s="194" t="s">
        <v>89</v>
      </c>
      <c r="E27" s="131" t="s">
        <v>18</v>
      </c>
      <c r="F27" s="856">
        <f>PROPOSTA!O27</f>
        <v>0</v>
      </c>
      <c r="G27" s="857">
        <f>PROPOSTA!Q27</f>
        <v>0</v>
      </c>
      <c r="H27" s="858"/>
      <c r="I27" s="179">
        <f t="shared" si="9"/>
        <v>0</v>
      </c>
      <c r="J27" s="859">
        <f t="shared" si="1"/>
        <v>0</v>
      </c>
      <c r="K27" s="859">
        <f t="shared" si="2"/>
        <v>0</v>
      </c>
      <c r="L27" s="275">
        <f t="shared" si="3"/>
        <v>0</v>
      </c>
      <c r="M27" s="852">
        <f t="shared" si="6"/>
        <v>0</v>
      </c>
      <c r="N27" s="853"/>
      <c r="O27" s="854"/>
      <c r="P27" s="855">
        <f t="shared" si="7"/>
        <v>0</v>
      </c>
      <c r="Q27" s="853"/>
      <c r="R27" s="854"/>
      <c r="S27" s="485">
        <f t="shared" si="4"/>
        <v>0</v>
      </c>
      <c r="U27" s="46" t="str">
        <f t="shared" si="5"/>
        <v/>
      </c>
      <c r="W27" s="265"/>
      <c r="X27" s="270">
        <f>IF(W27=0,0,IF(W27&lt;'med e'!W27,"pouco",IF(W27&gt;PROPOSTA!R27,"EXCESSO",W27-'med e'!W27)))</f>
        <v>0</v>
      </c>
      <c r="Y27" s="239">
        <f>IF('med e'!Y27-X27&lt;0,"excesso",'med e'!Y27-X27)</f>
        <v>0</v>
      </c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Y27" s="69"/>
      <c r="AZ27" s="69"/>
      <c r="BA27" s="69"/>
      <c r="BB27" s="69"/>
    </row>
    <row r="28" spans="1:54" x14ac:dyDescent="0.2">
      <c r="A28" s="53">
        <v>589000</v>
      </c>
      <c r="B28" s="50" t="s">
        <v>193</v>
      </c>
      <c r="C28" s="135" t="s">
        <v>186</v>
      </c>
      <c r="D28" s="194" t="s">
        <v>89</v>
      </c>
      <c r="E28" s="131" t="s">
        <v>18</v>
      </c>
      <c r="F28" s="856">
        <f>PROPOSTA!O28</f>
        <v>0</v>
      </c>
      <c r="G28" s="857">
        <f>PROPOSTA!Q28</f>
        <v>0</v>
      </c>
      <c r="H28" s="858"/>
      <c r="I28" s="179">
        <f t="shared" si="9"/>
        <v>0</v>
      </c>
      <c r="J28" s="859">
        <f t="shared" si="1"/>
        <v>0</v>
      </c>
      <c r="K28" s="859">
        <f t="shared" si="2"/>
        <v>0</v>
      </c>
      <c r="L28" s="275">
        <f t="shared" si="3"/>
        <v>0</v>
      </c>
      <c r="M28" s="852">
        <f t="shared" si="6"/>
        <v>0</v>
      </c>
      <c r="N28" s="853"/>
      <c r="O28" s="854"/>
      <c r="P28" s="855">
        <f t="shared" si="7"/>
        <v>0</v>
      </c>
      <c r="Q28" s="853"/>
      <c r="R28" s="854"/>
      <c r="S28" s="485">
        <f t="shared" si="4"/>
        <v>0</v>
      </c>
      <c r="U28" s="46" t="str">
        <f t="shared" si="5"/>
        <v/>
      </c>
      <c r="W28" s="265"/>
      <c r="X28" s="270">
        <f>IF(W28=0,0,IF(W28&lt;'med e'!W28,"pouco",IF(W28&gt;PROPOSTA!R28,"EXCESSO",W28-'med e'!W28)))</f>
        <v>0</v>
      </c>
      <c r="Y28" s="239">
        <f>IF('med e'!Y28-X28&lt;0,"excesso",'med e'!Y28-X28)</f>
        <v>0</v>
      </c>
      <c r="AU28" s="69"/>
      <c r="AV28" s="69"/>
      <c r="AY28" s="69"/>
      <c r="AZ28" s="69"/>
      <c r="BA28" s="69"/>
      <c r="BB28" s="69"/>
    </row>
    <row r="29" spans="1:54" x14ac:dyDescent="0.2">
      <c r="A29" s="53">
        <v>589000</v>
      </c>
      <c r="B29" s="50" t="s">
        <v>193</v>
      </c>
      <c r="C29" s="135" t="s">
        <v>187</v>
      </c>
      <c r="D29" s="194" t="s">
        <v>89</v>
      </c>
      <c r="E29" s="131" t="s">
        <v>18</v>
      </c>
      <c r="F29" s="856">
        <f>PROPOSTA!O29</f>
        <v>0</v>
      </c>
      <c r="G29" s="857">
        <f>PROPOSTA!Q29</f>
        <v>0</v>
      </c>
      <c r="H29" s="858"/>
      <c r="I29" s="179">
        <f t="shared" si="9"/>
        <v>0</v>
      </c>
      <c r="J29" s="859">
        <f t="shared" si="1"/>
        <v>0</v>
      </c>
      <c r="K29" s="859">
        <f t="shared" si="2"/>
        <v>0</v>
      </c>
      <c r="L29" s="275">
        <f t="shared" si="3"/>
        <v>0</v>
      </c>
      <c r="M29" s="852">
        <f t="shared" si="6"/>
        <v>0</v>
      </c>
      <c r="N29" s="853"/>
      <c r="O29" s="854"/>
      <c r="P29" s="855">
        <f t="shared" si="7"/>
        <v>0</v>
      </c>
      <c r="Q29" s="853"/>
      <c r="R29" s="854"/>
      <c r="S29" s="485">
        <f t="shared" si="4"/>
        <v>0</v>
      </c>
      <c r="U29" s="46" t="str">
        <f t="shared" si="5"/>
        <v/>
      </c>
      <c r="W29" s="265"/>
      <c r="X29" s="270">
        <f>IF(W29=0,0,IF(W29&lt;'med e'!W29,"pouco",IF(W29&gt;PROPOSTA!R29,"EXCESSO",W29-'med e'!W29)))</f>
        <v>0</v>
      </c>
      <c r="Y29" s="239">
        <f>IF('med e'!Y29-X29&lt;0,"excesso",'med e'!Y29-X29)</f>
        <v>0</v>
      </c>
      <c r="AY29" s="69"/>
      <c r="AZ29" s="69"/>
      <c r="BA29" s="69"/>
      <c r="BB29" s="69"/>
    </row>
    <row r="30" spans="1:54" x14ac:dyDescent="0.2">
      <c r="A30" s="53">
        <v>589000</v>
      </c>
      <c r="B30" s="50" t="s">
        <v>193</v>
      </c>
      <c r="C30" s="135" t="s">
        <v>188</v>
      </c>
      <c r="D30" s="194" t="s">
        <v>89</v>
      </c>
      <c r="E30" s="131" t="s">
        <v>18</v>
      </c>
      <c r="F30" s="856">
        <f>PROPOSTA!O30</f>
        <v>0</v>
      </c>
      <c r="G30" s="857">
        <f>PROPOSTA!Q30</f>
        <v>0</v>
      </c>
      <c r="H30" s="858"/>
      <c r="I30" s="179">
        <f t="shared" si="9"/>
        <v>0</v>
      </c>
      <c r="J30" s="859">
        <f t="shared" si="1"/>
        <v>0</v>
      </c>
      <c r="K30" s="859">
        <f t="shared" si="2"/>
        <v>0</v>
      </c>
      <c r="L30" s="275">
        <f t="shared" si="3"/>
        <v>0</v>
      </c>
      <c r="M30" s="852">
        <f t="shared" si="6"/>
        <v>0</v>
      </c>
      <c r="N30" s="853"/>
      <c r="O30" s="854"/>
      <c r="P30" s="855">
        <f t="shared" si="7"/>
        <v>0</v>
      </c>
      <c r="Q30" s="853"/>
      <c r="R30" s="854"/>
      <c r="S30" s="485">
        <f t="shared" si="4"/>
        <v>0</v>
      </c>
      <c r="U30" s="46" t="str">
        <f t="shared" si="5"/>
        <v/>
      </c>
      <c r="W30" s="265"/>
      <c r="X30" s="270">
        <f>IF(W30=0,0,IF(W30&lt;'med e'!W30,"pouco",IF(W30&gt;PROPOSTA!R30,"EXCESSO",W30-'med e'!W30)))</f>
        <v>0</v>
      </c>
      <c r="Y30" s="239">
        <f>IF('med e'!Y30-X30&lt;0,"excesso",'med e'!Y30-X30)</f>
        <v>0</v>
      </c>
      <c r="AA30" s="243"/>
      <c r="AU30" s="69"/>
      <c r="AV30" s="69"/>
      <c r="AY30" s="69"/>
      <c r="AZ30" s="69"/>
      <c r="BA30" s="69"/>
      <c r="BB30" s="69"/>
    </row>
    <row r="31" spans="1:54" x14ac:dyDescent="0.2">
      <c r="A31" s="53">
        <v>589000</v>
      </c>
      <c r="B31" s="50" t="s">
        <v>193</v>
      </c>
      <c r="C31" s="135" t="s">
        <v>189</v>
      </c>
      <c r="D31" s="194" t="s">
        <v>89</v>
      </c>
      <c r="E31" s="131" t="s">
        <v>18</v>
      </c>
      <c r="F31" s="856">
        <f>PROPOSTA!O31</f>
        <v>0</v>
      </c>
      <c r="G31" s="857">
        <f>PROPOSTA!Q31</f>
        <v>0</v>
      </c>
      <c r="H31" s="858"/>
      <c r="I31" s="179">
        <f t="shared" si="9"/>
        <v>0</v>
      </c>
      <c r="J31" s="859">
        <f t="shared" si="1"/>
        <v>0</v>
      </c>
      <c r="K31" s="859">
        <f t="shared" si="2"/>
        <v>0</v>
      </c>
      <c r="L31" s="275">
        <f t="shared" si="3"/>
        <v>0</v>
      </c>
      <c r="M31" s="852">
        <f t="shared" si="6"/>
        <v>0</v>
      </c>
      <c r="N31" s="853"/>
      <c r="O31" s="854"/>
      <c r="P31" s="855">
        <f t="shared" si="7"/>
        <v>0</v>
      </c>
      <c r="Q31" s="853"/>
      <c r="R31" s="854"/>
      <c r="S31" s="485">
        <f t="shared" si="4"/>
        <v>0</v>
      </c>
      <c r="U31" s="46" t="str">
        <f t="shared" si="5"/>
        <v/>
      </c>
      <c r="W31" s="265"/>
      <c r="X31" s="270">
        <f>IF(W31=0,0,IF(W31&lt;'med e'!W31,"pouco",IF(W31&gt;PROPOSTA!R31,"EXCESSO",W31-'med e'!W31)))</f>
        <v>0</v>
      </c>
      <c r="Y31" s="239">
        <f>IF('med e'!Y31-X31&lt;0,"excesso",'med e'!Y31-X31)</f>
        <v>0</v>
      </c>
      <c r="AU31" s="69"/>
      <c r="AV31" s="69"/>
      <c r="AY31" s="69"/>
      <c r="AZ31" s="69"/>
      <c r="BA31" s="69"/>
      <c r="BB31" s="69"/>
    </row>
    <row r="32" spans="1:54" x14ac:dyDescent="0.2">
      <c r="A32" s="55">
        <v>589000</v>
      </c>
      <c r="B32" s="50" t="s">
        <v>193</v>
      </c>
      <c r="C32" s="136" t="s">
        <v>190</v>
      </c>
      <c r="D32" s="194" t="s">
        <v>89</v>
      </c>
      <c r="E32" s="132" t="s">
        <v>18</v>
      </c>
      <c r="F32" s="856">
        <f>PROPOSTA!O32</f>
        <v>0</v>
      </c>
      <c r="G32" s="857">
        <f>PROPOSTA!Q32</f>
        <v>0</v>
      </c>
      <c r="H32" s="858"/>
      <c r="I32" s="179">
        <f t="shared" si="9"/>
        <v>0</v>
      </c>
      <c r="J32" s="859">
        <f t="shared" si="1"/>
        <v>0</v>
      </c>
      <c r="K32" s="859">
        <f t="shared" si="2"/>
        <v>0</v>
      </c>
      <c r="L32" s="275">
        <f t="shared" ref="L32:L49" si="10">X32</f>
        <v>0</v>
      </c>
      <c r="M32" s="852">
        <f t="shared" si="6"/>
        <v>0</v>
      </c>
      <c r="N32" s="853"/>
      <c r="O32" s="854"/>
      <c r="P32" s="855">
        <f t="shared" si="7"/>
        <v>0</v>
      </c>
      <c r="Q32" s="853"/>
      <c r="R32" s="854"/>
      <c r="S32" s="485">
        <f t="shared" ref="S32:S66" si="11">P32-M32</f>
        <v>0</v>
      </c>
      <c r="U32" s="46" t="str">
        <f t="shared" si="5"/>
        <v/>
      </c>
      <c r="W32" s="265"/>
      <c r="X32" s="270">
        <f>IF(W32=0,0,IF(W32&lt;'med e'!W32,"pouco",IF(W32&gt;PROPOSTA!R32,"EXCESSO",W32-'med e'!W32)))</f>
        <v>0</v>
      </c>
      <c r="Y32" s="239">
        <f>IF('med e'!Y32-X32&lt;0,"excesso",'med e'!Y32-X32)</f>
        <v>0</v>
      </c>
      <c r="AY32" s="69"/>
      <c r="AZ32" s="69"/>
      <c r="BA32" s="69"/>
      <c r="BB32" s="69"/>
    </row>
    <row r="33" spans="1:54" x14ac:dyDescent="0.2">
      <c r="A33" s="55">
        <v>589000</v>
      </c>
      <c r="B33" s="50" t="s">
        <v>193</v>
      </c>
      <c r="C33" s="136" t="s">
        <v>191</v>
      </c>
      <c r="D33" s="194" t="s">
        <v>89</v>
      </c>
      <c r="E33" s="132" t="s">
        <v>18</v>
      </c>
      <c r="F33" s="856">
        <f>PROPOSTA!O33</f>
        <v>0</v>
      </c>
      <c r="G33" s="857">
        <f>PROPOSTA!Q33</f>
        <v>0</v>
      </c>
      <c r="H33" s="858"/>
      <c r="I33" s="179">
        <f t="shared" si="9"/>
        <v>0</v>
      </c>
      <c r="J33" s="859">
        <f t="shared" si="1"/>
        <v>0</v>
      </c>
      <c r="K33" s="859">
        <f t="shared" si="2"/>
        <v>0</v>
      </c>
      <c r="L33" s="275">
        <f t="shared" si="10"/>
        <v>0</v>
      </c>
      <c r="M33" s="852">
        <f t="shared" si="6"/>
        <v>0</v>
      </c>
      <c r="N33" s="853"/>
      <c r="O33" s="854"/>
      <c r="P33" s="855">
        <f t="shared" si="7"/>
        <v>0</v>
      </c>
      <c r="Q33" s="853"/>
      <c r="R33" s="854"/>
      <c r="S33" s="485">
        <f t="shared" si="11"/>
        <v>0</v>
      </c>
      <c r="U33" s="46" t="str">
        <f t="shared" si="5"/>
        <v/>
      </c>
      <c r="W33" s="265"/>
      <c r="X33" s="270">
        <f>IF(W33=0,0,IF(W33&lt;'med e'!W33,"pouco",IF(W33&gt;PROPOSTA!R33,"EXCESSO",W33-'med e'!W33)))</f>
        <v>0</v>
      </c>
      <c r="Y33" s="239">
        <f>IF('med e'!Y33-X33&lt;0,"excesso",'med e'!Y33-X33)</f>
        <v>0</v>
      </c>
      <c r="AY33" s="69"/>
      <c r="AZ33" s="69"/>
      <c r="BA33" s="69"/>
      <c r="BB33" s="69"/>
    </row>
    <row r="34" spans="1:54" x14ac:dyDescent="0.2">
      <c r="A34" s="55">
        <v>589030</v>
      </c>
      <c r="B34" s="50" t="s">
        <v>193</v>
      </c>
      <c r="C34" s="136" t="s">
        <v>196</v>
      </c>
      <c r="D34" s="194" t="s">
        <v>200</v>
      </c>
      <c r="E34" s="132" t="s">
        <v>18</v>
      </c>
      <c r="F34" s="856">
        <f>PROPOSTA!O34</f>
        <v>0</v>
      </c>
      <c r="G34" s="857">
        <f>PROPOSTA!Q34</f>
        <v>0</v>
      </c>
      <c r="H34" s="858"/>
      <c r="I34" s="179">
        <f t="shared" si="9"/>
        <v>0</v>
      </c>
      <c r="J34" s="859">
        <f t="shared" si="1"/>
        <v>0</v>
      </c>
      <c r="K34" s="859">
        <f t="shared" si="2"/>
        <v>0</v>
      </c>
      <c r="L34" s="275">
        <f t="shared" si="10"/>
        <v>0</v>
      </c>
      <c r="M34" s="852">
        <f t="shared" si="6"/>
        <v>0</v>
      </c>
      <c r="N34" s="853"/>
      <c r="O34" s="854"/>
      <c r="P34" s="855">
        <f t="shared" si="7"/>
        <v>0</v>
      </c>
      <c r="Q34" s="853"/>
      <c r="R34" s="854"/>
      <c r="S34" s="485">
        <f t="shared" si="11"/>
        <v>0</v>
      </c>
      <c r="U34" s="46" t="str">
        <f t="shared" si="5"/>
        <v/>
      </c>
      <c r="W34" s="265"/>
      <c r="X34" s="270">
        <f>IF(W34=0,0,IF(W34&lt;'med e'!W34,"pouco",IF(W34&gt;PROPOSTA!R34,"EXCESSO",W34-'med e'!W34)))</f>
        <v>0</v>
      </c>
      <c r="Y34" s="239">
        <f>IF('med e'!Y34-X34&lt;0,"excesso",'med e'!Y34-X34)</f>
        <v>0</v>
      </c>
      <c r="AY34" s="69"/>
      <c r="AZ34" s="69"/>
      <c r="BA34" s="69"/>
      <c r="BB34" s="69"/>
    </row>
    <row r="35" spans="1:54" x14ac:dyDescent="0.2">
      <c r="A35" s="55">
        <v>589040</v>
      </c>
      <c r="B35" s="50" t="s">
        <v>193</v>
      </c>
      <c r="C35" s="136" t="s">
        <v>197</v>
      </c>
      <c r="D35" s="194" t="s">
        <v>201</v>
      </c>
      <c r="E35" s="132" t="s">
        <v>18</v>
      </c>
      <c r="F35" s="856">
        <f>PROPOSTA!O35</f>
        <v>0</v>
      </c>
      <c r="G35" s="857">
        <f>PROPOSTA!Q35</f>
        <v>0</v>
      </c>
      <c r="H35" s="858"/>
      <c r="I35" s="179">
        <f t="shared" si="9"/>
        <v>0</v>
      </c>
      <c r="J35" s="859">
        <f t="shared" si="1"/>
        <v>0</v>
      </c>
      <c r="K35" s="859">
        <f t="shared" si="2"/>
        <v>0</v>
      </c>
      <c r="L35" s="275">
        <f t="shared" si="10"/>
        <v>0</v>
      </c>
      <c r="M35" s="852">
        <f t="shared" si="6"/>
        <v>0</v>
      </c>
      <c r="N35" s="853"/>
      <c r="O35" s="854"/>
      <c r="P35" s="855">
        <f t="shared" si="7"/>
        <v>0</v>
      </c>
      <c r="Q35" s="853"/>
      <c r="R35" s="854"/>
      <c r="S35" s="485">
        <f t="shared" si="11"/>
        <v>0</v>
      </c>
      <c r="U35" s="46" t="str">
        <f t="shared" si="5"/>
        <v/>
      </c>
      <c r="W35" s="265"/>
      <c r="X35" s="270">
        <f>IF(W35=0,0,IF(W35&lt;'med e'!W35,"pouco",IF(W35&gt;PROPOSTA!R35,"EXCESSO",W35-'med e'!W35)))</f>
        <v>0</v>
      </c>
      <c r="Y35" s="239">
        <f>IF('med e'!Y35-X35&lt;0,"excesso",'med e'!Y35-X35)</f>
        <v>0</v>
      </c>
      <c r="AY35" s="69"/>
      <c r="AZ35" s="69"/>
      <c r="BA35" s="69"/>
      <c r="BB35" s="69"/>
    </row>
    <row r="36" spans="1:54" x14ac:dyDescent="0.2">
      <c r="A36" s="55">
        <v>589060</v>
      </c>
      <c r="B36" s="50" t="s">
        <v>193</v>
      </c>
      <c r="C36" s="136" t="s">
        <v>198</v>
      </c>
      <c r="D36" s="194" t="s">
        <v>205</v>
      </c>
      <c r="E36" s="132" t="s">
        <v>18</v>
      </c>
      <c r="F36" s="856">
        <f>PROPOSTA!O36</f>
        <v>0</v>
      </c>
      <c r="G36" s="857">
        <f>PROPOSTA!Q36</f>
        <v>0</v>
      </c>
      <c r="H36" s="858"/>
      <c r="I36" s="179">
        <f t="shared" si="9"/>
        <v>0</v>
      </c>
      <c r="J36" s="859">
        <f t="shared" si="1"/>
        <v>0</v>
      </c>
      <c r="K36" s="859">
        <f t="shared" si="2"/>
        <v>0</v>
      </c>
      <c r="L36" s="275">
        <f t="shared" si="10"/>
        <v>0</v>
      </c>
      <c r="M36" s="852">
        <f t="shared" si="6"/>
        <v>0</v>
      </c>
      <c r="N36" s="853"/>
      <c r="O36" s="854"/>
      <c r="P36" s="855">
        <f t="shared" si="7"/>
        <v>0</v>
      </c>
      <c r="Q36" s="853"/>
      <c r="R36" s="854"/>
      <c r="S36" s="485">
        <f t="shared" si="11"/>
        <v>0</v>
      </c>
      <c r="U36" s="46" t="str">
        <f t="shared" si="5"/>
        <v/>
      </c>
      <c r="W36" s="265"/>
      <c r="X36" s="270">
        <f>IF(W36=0,0,IF(W36&lt;'med e'!W36,"pouco",IF(W36&gt;PROPOSTA!R36,"EXCESSO",W36-'med e'!W36)))</f>
        <v>0</v>
      </c>
      <c r="Y36" s="239">
        <f>IF('med e'!Y36-X36&lt;0,"excesso",'med e'!Y36-X36)</f>
        <v>0</v>
      </c>
      <c r="AY36" s="69"/>
      <c r="AZ36" s="69"/>
      <c r="BA36" s="69"/>
      <c r="BB36" s="69"/>
    </row>
    <row r="37" spans="1:54" x14ac:dyDescent="0.2">
      <c r="A37" s="53">
        <v>589050</v>
      </c>
      <c r="B37" s="50" t="s">
        <v>193</v>
      </c>
      <c r="C37" s="135" t="s">
        <v>192</v>
      </c>
      <c r="D37" s="194" t="s">
        <v>90</v>
      </c>
      <c r="E37" s="131" t="s">
        <v>18</v>
      </c>
      <c r="F37" s="856">
        <f>PROPOSTA!O37</f>
        <v>0</v>
      </c>
      <c r="G37" s="857">
        <f>PROPOSTA!Q37</f>
        <v>0</v>
      </c>
      <c r="H37" s="858"/>
      <c r="I37" s="179">
        <f t="shared" si="9"/>
        <v>0</v>
      </c>
      <c r="J37" s="859">
        <f t="shared" si="1"/>
        <v>0</v>
      </c>
      <c r="K37" s="859">
        <f t="shared" si="2"/>
        <v>0</v>
      </c>
      <c r="L37" s="275">
        <f t="shared" si="10"/>
        <v>0</v>
      </c>
      <c r="M37" s="852">
        <f t="shared" si="6"/>
        <v>0</v>
      </c>
      <c r="N37" s="853"/>
      <c r="O37" s="854"/>
      <c r="P37" s="855">
        <f t="shared" si="7"/>
        <v>0</v>
      </c>
      <c r="Q37" s="853"/>
      <c r="R37" s="854"/>
      <c r="S37" s="485">
        <f t="shared" si="11"/>
        <v>0</v>
      </c>
      <c r="U37" s="46" t="str">
        <f t="shared" si="5"/>
        <v/>
      </c>
      <c r="W37" s="265"/>
      <c r="X37" s="270">
        <f>IF(W37=0,0,IF(W37&lt;'med e'!W37,"pouco",IF(W37&gt;PROPOSTA!R37,"EXCESSO",W37-'med e'!W37)))</f>
        <v>0</v>
      </c>
      <c r="Y37" s="239">
        <f>IF('med e'!Y37-X37&lt;0,"excesso",'med e'!Y37-X37)</f>
        <v>0</v>
      </c>
      <c r="AY37" s="69"/>
      <c r="AZ37" s="69"/>
      <c r="BA37" s="69"/>
      <c r="BB37" s="69"/>
    </row>
    <row r="38" spans="1:54" ht="10.8" thickBot="1" x14ac:dyDescent="0.25">
      <c r="A38" s="415">
        <v>589180</v>
      </c>
      <c r="B38" s="493" t="s">
        <v>193</v>
      </c>
      <c r="C38" s="419" t="s">
        <v>199</v>
      </c>
      <c r="D38" s="196" t="s">
        <v>202</v>
      </c>
      <c r="E38" s="420" t="s">
        <v>18</v>
      </c>
      <c r="F38" s="874">
        <f>PROPOSTA!O38</f>
        <v>0</v>
      </c>
      <c r="G38" s="875">
        <f>PROPOSTA!Q38</f>
        <v>0</v>
      </c>
      <c r="H38" s="876"/>
      <c r="I38" s="421">
        <f>$S$8</f>
        <v>0</v>
      </c>
      <c r="J38" s="860">
        <f t="shared" si="1"/>
        <v>0</v>
      </c>
      <c r="K38" s="860">
        <f t="shared" si="2"/>
        <v>0</v>
      </c>
      <c r="L38" s="276">
        <f t="shared" si="10"/>
        <v>0</v>
      </c>
      <c r="M38" s="872">
        <f t="shared" si="6"/>
        <v>0</v>
      </c>
      <c r="N38" s="863"/>
      <c r="O38" s="864"/>
      <c r="P38" s="862">
        <f t="shared" si="7"/>
        <v>0</v>
      </c>
      <c r="Q38" s="863"/>
      <c r="R38" s="864"/>
      <c r="S38" s="486">
        <f t="shared" si="11"/>
        <v>0</v>
      </c>
      <c r="U38" s="46" t="str">
        <f t="shared" si="5"/>
        <v/>
      </c>
      <c r="W38" s="265"/>
      <c r="X38" s="270">
        <f>IF(W38=0,0,IF(W38&lt;'med e'!W38,"pouco",IF(W38&gt;PROPOSTA!R38,"EXCESSO",W38-'med e'!W38)))</f>
        <v>0</v>
      </c>
      <c r="Y38" s="239">
        <f>IF('med e'!Y38-X38&lt;0,"excesso",'med e'!Y38-X38)</f>
        <v>0</v>
      </c>
      <c r="AY38" s="69"/>
      <c r="AZ38" s="69"/>
      <c r="BA38" s="69"/>
      <c r="BB38" s="69"/>
    </row>
    <row r="39" spans="1:54" ht="10.8" thickBot="1" x14ac:dyDescent="0.25">
      <c r="A39" s="456"/>
      <c r="B39" s="457"/>
      <c r="C39" s="458" t="s">
        <v>19</v>
      </c>
      <c r="D39" s="459"/>
      <c r="E39" s="453"/>
      <c r="F39" s="453"/>
      <c r="G39" s="453"/>
      <c r="H39" s="453"/>
      <c r="I39" s="453"/>
      <c r="J39" s="453"/>
      <c r="K39" s="453"/>
      <c r="L39" s="460"/>
      <c r="M39" s="460"/>
      <c r="N39" s="460"/>
      <c r="O39" s="460"/>
      <c r="P39" s="460"/>
      <c r="Q39" s="460"/>
      <c r="R39" s="460"/>
      <c r="S39" s="461"/>
      <c r="T39" s="57"/>
      <c r="U39" s="46"/>
      <c r="W39" s="244"/>
      <c r="X39" s="231"/>
      <c r="Y39" s="232"/>
      <c r="AY39" s="69"/>
      <c r="AZ39" s="69"/>
      <c r="BA39" s="69"/>
      <c r="BB39" s="69"/>
    </row>
    <row r="40" spans="1:54" x14ac:dyDescent="0.2">
      <c r="A40" s="58">
        <v>589420</v>
      </c>
      <c r="B40" s="490" t="s">
        <v>193</v>
      </c>
      <c r="C40" s="491" t="s">
        <v>171</v>
      </c>
      <c r="D40" s="193" t="s">
        <v>85</v>
      </c>
      <c r="E40" s="130" t="s">
        <v>18</v>
      </c>
      <c r="F40" s="878">
        <f>PROPOSTA!O40</f>
        <v>0</v>
      </c>
      <c r="G40" s="879">
        <f>PROPOSTA!Q40</f>
        <v>0</v>
      </c>
      <c r="H40" s="880"/>
      <c r="I40" s="412">
        <f t="shared" ref="I40:I41" si="12">$S$8</f>
        <v>0</v>
      </c>
      <c r="J40" s="861">
        <f t="shared" ref="J40:J57" si="13">IF(F40=0,0,F40*(1+I40))</f>
        <v>0</v>
      </c>
      <c r="K40" s="861">
        <f t="shared" ref="K40:K57" si="14">G40+J40</f>
        <v>0</v>
      </c>
      <c r="L40" s="413">
        <f t="shared" si="10"/>
        <v>0</v>
      </c>
      <c r="M40" s="873">
        <f>IF(Y40="excesso","excesso",IF(L40=0,0,ROUND(L40*F40,2)))</f>
        <v>0</v>
      </c>
      <c r="N40" s="870"/>
      <c r="O40" s="871"/>
      <c r="P40" s="869">
        <f>IF(L40=0,0,ROUND(L40*J40,2))</f>
        <v>0</v>
      </c>
      <c r="Q40" s="870"/>
      <c r="R40" s="871"/>
      <c r="S40" s="497">
        <f>P40-M40</f>
        <v>0</v>
      </c>
      <c r="U40" s="46" t="str">
        <f t="shared" si="5"/>
        <v/>
      </c>
      <c r="W40" s="272"/>
      <c r="X40" s="273">
        <f>IF(W40=0,0,IF(W40&lt;'med e'!W40,"pouco",IF(W40&gt;PROPOSTA!R40,"EXCESSO",W40-'med e'!W40)))</f>
        <v>0</v>
      </c>
      <c r="Y40" s="274">
        <f>IF('med e'!Y40-X40&lt;0,"excesso",'med e'!Y40-X40)</f>
        <v>0</v>
      </c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Y40" s="69"/>
      <c r="AZ40" s="69"/>
      <c r="BA40" s="69"/>
      <c r="BB40" s="69"/>
    </row>
    <row r="41" spans="1:54" x14ac:dyDescent="0.2">
      <c r="A41" s="51">
        <v>589190</v>
      </c>
      <c r="B41" s="52" t="s">
        <v>193</v>
      </c>
      <c r="C41" s="136" t="s">
        <v>172</v>
      </c>
      <c r="D41" s="194" t="s">
        <v>86</v>
      </c>
      <c r="E41" s="131" t="s">
        <v>18</v>
      </c>
      <c r="F41" s="856">
        <f>PROPOSTA!O41</f>
        <v>0</v>
      </c>
      <c r="G41" s="857">
        <f>PROPOSTA!Q41</f>
        <v>0</v>
      </c>
      <c r="H41" s="858"/>
      <c r="I41" s="179">
        <f t="shared" si="12"/>
        <v>0</v>
      </c>
      <c r="J41" s="859">
        <f t="shared" si="13"/>
        <v>0</v>
      </c>
      <c r="K41" s="859">
        <f t="shared" si="14"/>
        <v>0</v>
      </c>
      <c r="L41" s="275">
        <f t="shared" si="10"/>
        <v>0</v>
      </c>
      <c r="M41" s="852">
        <f>IF(Y41="excesso","excesso",IF(L41=0,0,ROUND(L41*F41,2)))</f>
        <v>0</v>
      </c>
      <c r="N41" s="853"/>
      <c r="O41" s="854"/>
      <c r="P41" s="855">
        <f>IF(L41=0,0,ROUND(L41*J41,2))</f>
        <v>0</v>
      </c>
      <c r="Q41" s="853"/>
      <c r="R41" s="854"/>
      <c r="S41" s="485">
        <f t="shared" ref="S41" si="15">P41-M41</f>
        <v>0</v>
      </c>
      <c r="U41" s="46" t="str">
        <f t="shared" si="5"/>
        <v/>
      </c>
      <c r="W41" s="272"/>
      <c r="X41" s="270">
        <f>IF(W41=0,0,IF(W41&lt;'med e'!W41,"pouco",IF(W41&gt;PROPOSTA!R41,"EXCESSO",W41-'med e'!W41)))</f>
        <v>0</v>
      </c>
      <c r="Y41" s="239">
        <f>IF('med e'!Y41-X41&lt;0,"excesso",'med e'!Y41-X41)</f>
        <v>0</v>
      </c>
      <c r="AU41" s="69"/>
      <c r="AV41" s="69"/>
      <c r="AY41" s="69"/>
      <c r="AZ41" s="69"/>
      <c r="BA41" s="69"/>
      <c r="BB41" s="69"/>
    </row>
    <row r="42" spans="1:54" x14ac:dyDescent="0.2">
      <c r="A42" s="51">
        <v>589100</v>
      </c>
      <c r="B42" s="52" t="s">
        <v>193</v>
      </c>
      <c r="C42" s="136" t="s">
        <v>173</v>
      </c>
      <c r="D42" s="194" t="s">
        <v>76</v>
      </c>
      <c r="E42" s="131" t="s">
        <v>18</v>
      </c>
      <c r="F42" s="856">
        <f>PROPOSTA!O42</f>
        <v>0</v>
      </c>
      <c r="G42" s="857">
        <f>PROPOSTA!Q42</f>
        <v>0</v>
      </c>
      <c r="H42" s="858"/>
      <c r="I42" s="179">
        <f>$S$6</f>
        <v>0</v>
      </c>
      <c r="J42" s="859">
        <f t="shared" si="13"/>
        <v>0</v>
      </c>
      <c r="K42" s="859">
        <f t="shared" si="14"/>
        <v>0</v>
      </c>
      <c r="L42" s="275">
        <f t="shared" si="10"/>
        <v>0</v>
      </c>
      <c r="M42" s="852">
        <f t="shared" ref="M42:M66" si="16">IF(Y42="excesso","excesso",IF(L42=0,0,ROUND(L42*F42,2)))</f>
        <v>0</v>
      </c>
      <c r="N42" s="853"/>
      <c r="O42" s="854"/>
      <c r="P42" s="855">
        <f t="shared" ref="P42:P66" si="17">IF(L42=0,0,ROUND(L42*J42,2))</f>
        <v>0</v>
      </c>
      <c r="Q42" s="853"/>
      <c r="R42" s="854"/>
      <c r="S42" s="186">
        <f t="shared" si="11"/>
        <v>0</v>
      </c>
      <c r="U42" s="46" t="str">
        <f t="shared" si="5"/>
        <v/>
      </c>
      <c r="W42" s="272"/>
      <c r="X42" s="270">
        <f>IF(W42=0,0,IF(W42&lt;'med e'!W42,"pouco",IF(W42&gt;PROPOSTA!R42,"EXCESSO",W42-'med e'!W42)))</f>
        <v>0</v>
      </c>
      <c r="Y42" s="239">
        <f>IF('med e'!Y42-X42&lt;0,"excesso",'med e'!Y42-X42)</f>
        <v>0</v>
      </c>
      <c r="AY42" s="69"/>
      <c r="AZ42" s="69"/>
      <c r="BA42" s="69"/>
      <c r="BB42" s="69"/>
    </row>
    <row r="43" spans="1:54" x14ac:dyDescent="0.2">
      <c r="A43" s="49">
        <v>589420</v>
      </c>
      <c r="B43" s="50" t="s">
        <v>193</v>
      </c>
      <c r="C43" s="135" t="s">
        <v>174</v>
      </c>
      <c r="D43" s="194" t="s">
        <v>85</v>
      </c>
      <c r="E43" s="131" t="s">
        <v>18</v>
      </c>
      <c r="F43" s="856">
        <f>PROPOSTA!O43</f>
        <v>0</v>
      </c>
      <c r="G43" s="857">
        <f>PROPOSTA!Q43</f>
        <v>0</v>
      </c>
      <c r="H43" s="858"/>
      <c r="I43" s="179">
        <f t="shared" ref="I43:I52" si="18">$S$8</f>
        <v>0</v>
      </c>
      <c r="J43" s="859">
        <f t="shared" si="13"/>
        <v>0</v>
      </c>
      <c r="K43" s="859">
        <f t="shared" si="14"/>
        <v>0</v>
      </c>
      <c r="L43" s="275">
        <f t="shared" si="10"/>
        <v>0</v>
      </c>
      <c r="M43" s="852">
        <f t="shared" si="16"/>
        <v>0</v>
      </c>
      <c r="N43" s="853"/>
      <c r="O43" s="854"/>
      <c r="P43" s="855">
        <f t="shared" si="17"/>
        <v>0</v>
      </c>
      <c r="Q43" s="853"/>
      <c r="R43" s="854"/>
      <c r="S43" s="186">
        <f t="shared" si="11"/>
        <v>0</v>
      </c>
      <c r="U43" s="46" t="str">
        <f t="shared" si="5"/>
        <v/>
      </c>
      <c r="W43" s="272"/>
      <c r="X43" s="270">
        <f>IF(W43=0,0,IF(W43&lt;'med e'!W43,"pouco",IF(W43&gt;PROPOSTA!R43,"EXCESSO",W43-'med e'!W43)))</f>
        <v>0</v>
      </c>
      <c r="Y43" s="239">
        <f>IF('med e'!Y43-X43&lt;0,"excesso",'med e'!Y43-X43)</f>
        <v>0</v>
      </c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Y43" s="69"/>
      <c r="AZ43" s="69"/>
      <c r="BA43" s="69"/>
      <c r="BB43" s="69"/>
    </row>
    <row r="44" spans="1:54" x14ac:dyDescent="0.2">
      <c r="A44" s="53">
        <v>589520</v>
      </c>
      <c r="B44" s="54" t="s">
        <v>193</v>
      </c>
      <c r="C44" s="135" t="s">
        <v>175</v>
      </c>
      <c r="D44" s="194" t="s">
        <v>87</v>
      </c>
      <c r="E44" s="131" t="s">
        <v>18</v>
      </c>
      <c r="F44" s="856">
        <f>PROPOSTA!O44</f>
        <v>0</v>
      </c>
      <c r="G44" s="857">
        <f>PROPOSTA!Q44</f>
        <v>0</v>
      </c>
      <c r="H44" s="858"/>
      <c r="I44" s="179">
        <f t="shared" si="18"/>
        <v>0</v>
      </c>
      <c r="J44" s="859">
        <f t="shared" si="13"/>
        <v>0</v>
      </c>
      <c r="K44" s="859">
        <f t="shared" si="14"/>
        <v>0</v>
      </c>
      <c r="L44" s="275">
        <f t="shared" si="10"/>
        <v>0</v>
      </c>
      <c r="M44" s="852">
        <f t="shared" si="16"/>
        <v>0</v>
      </c>
      <c r="N44" s="853"/>
      <c r="O44" s="854"/>
      <c r="P44" s="855">
        <f t="shared" si="17"/>
        <v>0</v>
      </c>
      <c r="Q44" s="853"/>
      <c r="R44" s="854"/>
      <c r="S44" s="186">
        <f t="shared" si="11"/>
        <v>0</v>
      </c>
      <c r="U44" s="46" t="str">
        <f t="shared" si="5"/>
        <v/>
      </c>
      <c r="W44" s="272"/>
      <c r="X44" s="270">
        <f>IF(W44=0,0,IF(W44&lt;'med e'!W44,"pouco",IF(W44&gt;PROPOSTA!R44,"EXCESSO",W44-'med e'!W44)))</f>
        <v>0</v>
      </c>
      <c r="Y44" s="239">
        <f>IF('med e'!Y44-X44&lt;0,"excesso",'med e'!Y44-X44)</f>
        <v>0</v>
      </c>
      <c r="AU44" s="69"/>
      <c r="AV44" s="69"/>
      <c r="AY44" s="69"/>
      <c r="AZ44" s="69"/>
      <c r="BA44" s="69"/>
      <c r="BB44" s="69"/>
    </row>
    <row r="45" spans="1:54" x14ac:dyDescent="0.2">
      <c r="A45" s="53">
        <v>589520</v>
      </c>
      <c r="B45" s="54" t="s">
        <v>193</v>
      </c>
      <c r="C45" s="135" t="s">
        <v>176</v>
      </c>
      <c r="D45" s="194" t="s">
        <v>87</v>
      </c>
      <c r="E45" s="131" t="s">
        <v>18</v>
      </c>
      <c r="F45" s="856">
        <f>PROPOSTA!O45</f>
        <v>0</v>
      </c>
      <c r="G45" s="857">
        <f>PROPOSTA!Q45</f>
        <v>0</v>
      </c>
      <c r="H45" s="858"/>
      <c r="I45" s="179">
        <f t="shared" si="18"/>
        <v>0</v>
      </c>
      <c r="J45" s="859">
        <f t="shared" si="13"/>
        <v>0</v>
      </c>
      <c r="K45" s="859">
        <f t="shared" si="14"/>
        <v>0</v>
      </c>
      <c r="L45" s="275">
        <f t="shared" si="10"/>
        <v>0</v>
      </c>
      <c r="M45" s="852">
        <f t="shared" si="16"/>
        <v>0</v>
      </c>
      <c r="N45" s="853"/>
      <c r="O45" s="854"/>
      <c r="P45" s="855">
        <f t="shared" si="17"/>
        <v>0</v>
      </c>
      <c r="Q45" s="853"/>
      <c r="R45" s="854"/>
      <c r="S45" s="186">
        <f t="shared" si="11"/>
        <v>0</v>
      </c>
      <c r="U45" s="46" t="str">
        <f t="shared" si="5"/>
        <v/>
      </c>
      <c r="W45" s="272"/>
      <c r="X45" s="270">
        <f>IF(W45=0,0,IF(W45&lt;'med e'!W45,"pouco",IF(W45&gt;PROPOSTA!R45,"EXCESSO",W45-'med e'!W45)))</f>
        <v>0</v>
      </c>
      <c r="Y45" s="239">
        <f>IF('med e'!Y45-X45&lt;0,"excesso",'med e'!Y45-X45)</f>
        <v>0</v>
      </c>
      <c r="AU45" s="69"/>
      <c r="AV45" s="69"/>
      <c r="AY45" s="69"/>
      <c r="AZ45" s="69"/>
      <c r="BA45" s="69"/>
      <c r="BB45" s="69"/>
    </row>
    <row r="46" spans="1:54" x14ac:dyDescent="0.2">
      <c r="A46" s="53">
        <v>589520</v>
      </c>
      <c r="B46" s="54" t="s">
        <v>193</v>
      </c>
      <c r="C46" s="135" t="s">
        <v>177</v>
      </c>
      <c r="D46" s="194" t="s">
        <v>87</v>
      </c>
      <c r="E46" s="131" t="s">
        <v>18</v>
      </c>
      <c r="F46" s="856">
        <f>PROPOSTA!O46</f>
        <v>0</v>
      </c>
      <c r="G46" s="857">
        <f>PROPOSTA!Q46</f>
        <v>0</v>
      </c>
      <c r="H46" s="858"/>
      <c r="I46" s="179">
        <f t="shared" si="18"/>
        <v>0</v>
      </c>
      <c r="J46" s="859">
        <f t="shared" si="13"/>
        <v>0</v>
      </c>
      <c r="K46" s="859">
        <f t="shared" si="14"/>
        <v>0</v>
      </c>
      <c r="L46" s="275">
        <f t="shared" si="10"/>
        <v>0</v>
      </c>
      <c r="M46" s="852">
        <f t="shared" si="16"/>
        <v>0</v>
      </c>
      <c r="N46" s="853"/>
      <c r="O46" s="854"/>
      <c r="P46" s="855">
        <f t="shared" si="17"/>
        <v>0</v>
      </c>
      <c r="Q46" s="853"/>
      <c r="R46" s="854"/>
      <c r="S46" s="186">
        <f t="shared" si="11"/>
        <v>0</v>
      </c>
      <c r="U46" s="46" t="str">
        <f t="shared" si="5"/>
        <v/>
      </c>
      <c r="W46" s="272"/>
      <c r="X46" s="270">
        <f>IF(W46=0,0,IF(W46&lt;'med e'!W46,"pouco",IF(W46&gt;PROPOSTA!R46,"EXCESSO",W46-'med e'!W46)))</f>
        <v>0</v>
      </c>
      <c r="Y46" s="239">
        <f>IF('med e'!Y46-X46&lt;0,"excesso",'med e'!Y46-X46)</f>
        <v>0</v>
      </c>
      <c r="AU46" s="69"/>
      <c r="AV46" s="69"/>
      <c r="AY46" s="69"/>
      <c r="AZ46" s="69"/>
      <c r="BA46" s="69"/>
      <c r="BB46" s="69"/>
    </row>
    <row r="47" spans="1:54" x14ac:dyDescent="0.2">
      <c r="A47" s="53">
        <v>589520</v>
      </c>
      <c r="B47" s="54" t="s">
        <v>193</v>
      </c>
      <c r="C47" s="135" t="s">
        <v>178</v>
      </c>
      <c r="D47" s="194" t="s">
        <v>87</v>
      </c>
      <c r="E47" s="131" t="s">
        <v>18</v>
      </c>
      <c r="F47" s="856">
        <f>PROPOSTA!O47</f>
        <v>0</v>
      </c>
      <c r="G47" s="857">
        <f>PROPOSTA!Q47</f>
        <v>0</v>
      </c>
      <c r="H47" s="858"/>
      <c r="I47" s="179">
        <f t="shared" si="18"/>
        <v>0</v>
      </c>
      <c r="J47" s="859">
        <f t="shared" si="13"/>
        <v>0</v>
      </c>
      <c r="K47" s="859">
        <f t="shared" si="14"/>
        <v>0</v>
      </c>
      <c r="L47" s="275">
        <f t="shared" si="10"/>
        <v>0</v>
      </c>
      <c r="M47" s="852">
        <f t="shared" si="16"/>
        <v>0</v>
      </c>
      <c r="N47" s="853"/>
      <c r="O47" s="854"/>
      <c r="P47" s="855">
        <f t="shared" si="17"/>
        <v>0</v>
      </c>
      <c r="Q47" s="853"/>
      <c r="R47" s="854"/>
      <c r="S47" s="186">
        <f t="shared" si="11"/>
        <v>0</v>
      </c>
      <c r="U47" s="46" t="str">
        <f t="shared" si="5"/>
        <v/>
      </c>
      <c r="W47" s="272"/>
      <c r="X47" s="270">
        <f>IF(W47=0,0,IF(W47&lt;'med e'!W47,"pouco",IF(W47&gt;PROPOSTA!R47,"EXCESSO",W47-'med e'!W47)))</f>
        <v>0</v>
      </c>
      <c r="Y47" s="239">
        <f>IF('med e'!Y47-X47&lt;0,"excesso",'med e'!Y47-X47)</f>
        <v>0</v>
      </c>
      <c r="AU47" s="69"/>
      <c r="AV47" s="69"/>
      <c r="AY47" s="69"/>
      <c r="AZ47" s="69"/>
      <c r="BA47" s="69"/>
      <c r="BB47" s="69"/>
    </row>
    <row r="48" spans="1:54" x14ac:dyDescent="0.2">
      <c r="A48" s="53">
        <v>589220</v>
      </c>
      <c r="B48" s="54" t="s">
        <v>193</v>
      </c>
      <c r="C48" s="135" t="s">
        <v>194</v>
      </c>
      <c r="D48" s="194" t="s">
        <v>195</v>
      </c>
      <c r="E48" s="131" t="s">
        <v>18</v>
      </c>
      <c r="F48" s="856">
        <f>PROPOSTA!O48</f>
        <v>0</v>
      </c>
      <c r="G48" s="857">
        <f>PROPOSTA!Q48</f>
        <v>0</v>
      </c>
      <c r="H48" s="858"/>
      <c r="I48" s="179">
        <f t="shared" si="18"/>
        <v>0</v>
      </c>
      <c r="J48" s="859">
        <f t="shared" si="13"/>
        <v>0</v>
      </c>
      <c r="K48" s="859">
        <f t="shared" si="14"/>
        <v>0</v>
      </c>
      <c r="L48" s="275">
        <f t="shared" si="10"/>
        <v>0</v>
      </c>
      <c r="M48" s="852">
        <f t="shared" si="16"/>
        <v>0</v>
      </c>
      <c r="N48" s="853"/>
      <c r="O48" s="854"/>
      <c r="P48" s="855">
        <f t="shared" si="17"/>
        <v>0</v>
      </c>
      <c r="Q48" s="853"/>
      <c r="R48" s="854"/>
      <c r="S48" s="186">
        <f t="shared" si="11"/>
        <v>0</v>
      </c>
      <c r="U48" s="46" t="str">
        <f t="shared" si="5"/>
        <v/>
      </c>
      <c r="W48" s="272"/>
      <c r="X48" s="270">
        <f>IF(W48=0,0,IF(W48&lt;'med e'!W48,"pouco",IF(W48&gt;PROPOSTA!R48,"EXCESSO",W48-'med e'!W48)))</f>
        <v>0</v>
      </c>
      <c r="Y48" s="239">
        <f>IF('med e'!Y48-X48&lt;0,"excesso",'med e'!Y48-X48)</f>
        <v>0</v>
      </c>
      <c r="AU48" s="69"/>
      <c r="AV48" s="69"/>
      <c r="AY48" s="69"/>
      <c r="AZ48" s="69"/>
      <c r="BA48" s="69"/>
      <c r="BB48" s="69"/>
    </row>
    <row r="49" spans="1:54" x14ac:dyDescent="0.2">
      <c r="A49" s="53">
        <v>589320</v>
      </c>
      <c r="B49" s="54" t="s">
        <v>193</v>
      </c>
      <c r="C49" s="135" t="s">
        <v>179</v>
      </c>
      <c r="D49" s="194" t="s">
        <v>88</v>
      </c>
      <c r="E49" s="131" t="s">
        <v>18</v>
      </c>
      <c r="F49" s="856">
        <f>PROPOSTA!O49</f>
        <v>0</v>
      </c>
      <c r="G49" s="857">
        <f>PROPOSTA!Q49</f>
        <v>0</v>
      </c>
      <c r="H49" s="858"/>
      <c r="I49" s="179">
        <f t="shared" si="18"/>
        <v>0</v>
      </c>
      <c r="J49" s="859">
        <f t="shared" si="13"/>
        <v>0</v>
      </c>
      <c r="K49" s="859">
        <f t="shared" si="14"/>
        <v>0</v>
      </c>
      <c r="L49" s="275">
        <f t="shared" si="10"/>
        <v>0</v>
      </c>
      <c r="M49" s="852">
        <f t="shared" si="16"/>
        <v>0</v>
      </c>
      <c r="N49" s="853"/>
      <c r="O49" s="854"/>
      <c r="P49" s="855">
        <f t="shared" si="17"/>
        <v>0</v>
      </c>
      <c r="Q49" s="853"/>
      <c r="R49" s="854"/>
      <c r="S49" s="186">
        <f t="shared" si="11"/>
        <v>0</v>
      </c>
      <c r="U49" s="46" t="str">
        <f t="shared" si="5"/>
        <v/>
      </c>
      <c r="W49" s="272"/>
      <c r="X49" s="270">
        <f>IF(W49=0,0,IF(W49&lt;'med e'!W49,"pouco",IF(W49&gt;PROPOSTA!R49,"EXCESSO",W49-'med e'!W49)))</f>
        <v>0</v>
      </c>
      <c r="Y49" s="239">
        <f>IF('med e'!Y49-X49&lt;0,"excesso",'med e'!Y49-X49)</f>
        <v>0</v>
      </c>
      <c r="AU49" s="69"/>
      <c r="AV49" s="69"/>
      <c r="AY49" s="69"/>
      <c r="AZ49" s="69"/>
      <c r="BA49" s="69"/>
      <c r="BB49" s="69"/>
    </row>
    <row r="50" spans="1:54" x14ac:dyDescent="0.2">
      <c r="A50" s="53">
        <v>589320</v>
      </c>
      <c r="B50" s="54" t="s">
        <v>193</v>
      </c>
      <c r="C50" s="135" t="s">
        <v>180</v>
      </c>
      <c r="D50" s="194" t="s">
        <v>88</v>
      </c>
      <c r="E50" s="131" t="s">
        <v>18</v>
      </c>
      <c r="F50" s="856">
        <f>PROPOSTA!O50</f>
        <v>0</v>
      </c>
      <c r="G50" s="857">
        <f>PROPOSTA!Q50</f>
        <v>0</v>
      </c>
      <c r="H50" s="858"/>
      <c r="I50" s="179">
        <f t="shared" si="18"/>
        <v>0</v>
      </c>
      <c r="J50" s="859">
        <f t="shared" si="13"/>
        <v>0</v>
      </c>
      <c r="K50" s="859">
        <f t="shared" si="14"/>
        <v>0</v>
      </c>
      <c r="L50" s="275">
        <f t="shared" ref="L50:L66" si="19">X50</f>
        <v>0</v>
      </c>
      <c r="M50" s="852">
        <f t="shared" si="16"/>
        <v>0</v>
      </c>
      <c r="N50" s="853"/>
      <c r="O50" s="854"/>
      <c r="P50" s="855">
        <f t="shared" si="17"/>
        <v>0</v>
      </c>
      <c r="Q50" s="853"/>
      <c r="R50" s="854"/>
      <c r="S50" s="186">
        <f t="shared" si="11"/>
        <v>0</v>
      </c>
      <c r="U50" s="46" t="str">
        <f t="shared" si="5"/>
        <v/>
      </c>
      <c r="W50" s="272"/>
      <c r="X50" s="270">
        <f>IF(W50=0,0,IF(W50&lt;'med e'!W50,"pouco",IF(W50&gt;PROPOSTA!R50,"EXCESSO",W50-'med e'!W50)))</f>
        <v>0</v>
      </c>
      <c r="Y50" s="239">
        <f>IF('med e'!Y50-X50&lt;0,"excesso",'med e'!Y50-X50)</f>
        <v>0</v>
      </c>
      <c r="AU50" s="69"/>
      <c r="AV50" s="69"/>
      <c r="AY50" s="69"/>
      <c r="AZ50" s="69"/>
      <c r="BA50" s="69"/>
      <c r="BB50" s="69"/>
    </row>
    <row r="51" spans="1:54" x14ac:dyDescent="0.2">
      <c r="A51" s="53">
        <v>589320</v>
      </c>
      <c r="B51" s="54" t="s">
        <v>193</v>
      </c>
      <c r="C51" s="135" t="s">
        <v>181</v>
      </c>
      <c r="D51" s="194" t="s">
        <v>88</v>
      </c>
      <c r="E51" s="131" t="s">
        <v>18</v>
      </c>
      <c r="F51" s="856">
        <f>PROPOSTA!O51</f>
        <v>0</v>
      </c>
      <c r="G51" s="857">
        <f>PROPOSTA!Q51</f>
        <v>0</v>
      </c>
      <c r="H51" s="858"/>
      <c r="I51" s="179">
        <f t="shared" si="18"/>
        <v>0</v>
      </c>
      <c r="J51" s="859">
        <f t="shared" si="13"/>
        <v>0</v>
      </c>
      <c r="K51" s="859">
        <f t="shared" si="14"/>
        <v>0</v>
      </c>
      <c r="L51" s="275">
        <f t="shared" si="19"/>
        <v>0</v>
      </c>
      <c r="M51" s="852">
        <f t="shared" si="16"/>
        <v>0</v>
      </c>
      <c r="N51" s="853"/>
      <c r="O51" s="854"/>
      <c r="P51" s="855">
        <f t="shared" si="17"/>
        <v>0</v>
      </c>
      <c r="Q51" s="853"/>
      <c r="R51" s="854"/>
      <c r="S51" s="186">
        <f t="shared" si="11"/>
        <v>0</v>
      </c>
      <c r="U51" s="46" t="str">
        <f t="shared" si="5"/>
        <v/>
      </c>
      <c r="W51" s="272"/>
      <c r="X51" s="270">
        <f>IF(W51=0,0,IF(W51&lt;'med e'!W51,"pouco",IF(W51&gt;PROPOSTA!R51,"EXCESSO",W51-'med e'!W51)))</f>
        <v>0</v>
      </c>
      <c r="Y51" s="239">
        <f>IF('med e'!Y51-X51&lt;0,"excesso",'med e'!Y51-X51)</f>
        <v>0</v>
      </c>
      <c r="AU51" s="69"/>
      <c r="AV51" s="69"/>
      <c r="AY51" s="69"/>
      <c r="AZ51" s="69"/>
      <c r="BA51" s="69"/>
      <c r="BB51" s="69"/>
    </row>
    <row r="52" spans="1:54" x14ac:dyDescent="0.2">
      <c r="A52" s="53">
        <v>589520</v>
      </c>
      <c r="B52" s="54" t="s">
        <v>193</v>
      </c>
      <c r="C52" s="135" t="s">
        <v>182</v>
      </c>
      <c r="D52" s="194" t="s">
        <v>87</v>
      </c>
      <c r="E52" s="131" t="s">
        <v>18</v>
      </c>
      <c r="F52" s="856">
        <f>PROPOSTA!O52</f>
        <v>0</v>
      </c>
      <c r="G52" s="857">
        <f>PROPOSTA!Q52</f>
        <v>0</v>
      </c>
      <c r="H52" s="858"/>
      <c r="I52" s="179">
        <f t="shared" si="18"/>
        <v>0</v>
      </c>
      <c r="J52" s="859">
        <f t="shared" si="13"/>
        <v>0</v>
      </c>
      <c r="K52" s="859">
        <f t="shared" si="14"/>
        <v>0</v>
      </c>
      <c r="L52" s="275">
        <f t="shared" si="19"/>
        <v>0</v>
      </c>
      <c r="M52" s="852">
        <f t="shared" si="16"/>
        <v>0</v>
      </c>
      <c r="N52" s="853"/>
      <c r="O52" s="854"/>
      <c r="P52" s="855">
        <f t="shared" si="17"/>
        <v>0</v>
      </c>
      <c r="Q52" s="853"/>
      <c r="R52" s="854"/>
      <c r="S52" s="186">
        <f t="shared" si="11"/>
        <v>0</v>
      </c>
      <c r="U52" s="46" t="str">
        <f t="shared" si="5"/>
        <v/>
      </c>
      <c r="W52" s="272"/>
      <c r="X52" s="270">
        <f>IF(W52=0,0,IF(W52&lt;'med e'!W52,"pouco",IF(W52&gt;PROPOSTA!R52,"EXCESSO",W52-'med e'!W52)))</f>
        <v>0</v>
      </c>
      <c r="Y52" s="239">
        <f>IF('med e'!Y52-X52&lt;0,"excesso",'med e'!Y52-X52)</f>
        <v>0</v>
      </c>
      <c r="AU52" s="69"/>
      <c r="AV52" s="69"/>
      <c r="AY52" s="69"/>
      <c r="AZ52" s="69"/>
      <c r="BA52" s="69"/>
      <c r="BB52" s="69"/>
    </row>
    <row r="53" spans="1:54" x14ac:dyDescent="0.2">
      <c r="A53" s="53">
        <v>589000</v>
      </c>
      <c r="B53" s="54" t="s">
        <v>193</v>
      </c>
      <c r="C53" s="135" t="s">
        <v>183</v>
      </c>
      <c r="D53" s="194" t="s">
        <v>89</v>
      </c>
      <c r="E53" s="131" t="s">
        <v>18</v>
      </c>
      <c r="F53" s="856">
        <f>PROPOSTA!O53</f>
        <v>0</v>
      </c>
      <c r="G53" s="857">
        <f>PROPOSTA!Q53</f>
        <v>0</v>
      </c>
      <c r="H53" s="858"/>
      <c r="I53" s="179">
        <f t="shared" ref="I53:I65" si="20">$S$7</f>
        <v>0</v>
      </c>
      <c r="J53" s="859">
        <f t="shared" si="13"/>
        <v>0</v>
      </c>
      <c r="K53" s="859">
        <f t="shared" si="14"/>
        <v>0</v>
      </c>
      <c r="L53" s="275">
        <f t="shared" si="19"/>
        <v>0</v>
      </c>
      <c r="M53" s="852">
        <f t="shared" si="16"/>
        <v>0</v>
      </c>
      <c r="N53" s="853"/>
      <c r="O53" s="854"/>
      <c r="P53" s="855">
        <f t="shared" si="17"/>
        <v>0</v>
      </c>
      <c r="Q53" s="853"/>
      <c r="R53" s="854"/>
      <c r="S53" s="186">
        <f t="shared" si="11"/>
        <v>0</v>
      </c>
      <c r="U53" s="46" t="str">
        <f t="shared" si="5"/>
        <v/>
      </c>
      <c r="W53" s="272"/>
      <c r="X53" s="270">
        <f>IF(W53=0,0,IF(W53&lt;'med e'!W53,"pouco",IF(W53&gt;PROPOSTA!R53,"EXCESSO",W53-'med e'!W53)))</f>
        <v>0</v>
      </c>
      <c r="Y53" s="239">
        <f>IF('med e'!Y53-X53&lt;0,"excesso",'med e'!Y53-X53)</f>
        <v>0</v>
      </c>
      <c r="AU53" s="69"/>
      <c r="AV53" s="69"/>
      <c r="AY53" s="69"/>
      <c r="AZ53" s="69"/>
      <c r="BA53" s="69"/>
      <c r="BB53" s="69"/>
    </row>
    <row r="54" spans="1:54" x14ac:dyDescent="0.2">
      <c r="A54" s="53">
        <v>589000</v>
      </c>
      <c r="B54" s="54" t="s">
        <v>193</v>
      </c>
      <c r="C54" s="135" t="s">
        <v>184</v>
      </c>
      <c r="D54" s="194" t="s">
        <v>89</v>
      </c>
      <c r="E54" s="131" t="s">
        <v>18</v>
      </c>
      <c r="F54" s="856">
        <f>PROPOSTA!O54</f>
        <v>0</v>
      </c>
      <c r="G54" s="857">
        <f>PROPOSTA!Q54</f>
        <v>0</v>
      </c>
      <c r="H54" s="858"/>
      <c r="I54" s="179">
        <f t="shared" si="20"/>
        <v>0</v>
      </c>
      <c r="J54" s="859">
        <f t="shared" si="13"/>
        <v>0</v>
      </c>
      <c r="K54" s="859">
        <f t="shared" si="14"/>
        <v>0</v>
      </c>
      <c r="L54" s="275">
        <f t="shared" si="19"/>
        <v>0</v>
      </c>
      <c r="M54" s="852">
        <f t="shared" si="16"/>
        <v>0</v>
      </c>
      <c r="N54" s="853"/>
      <c r="O54" s="854"/>
      <c r="P54" s="855">
        <f t="shared" si="17"/>
        <v>0</v>
      </c>
      <c r="Q54" s="853"/>
      <c r="R54" s="854"/>
      <c r="S54" s="186">
        <f t="shared" si="11"/>
        <v>0</v>
      </c>
      <c r="U54" s="46" t="str">
        <f t="shared" si="5"/>
        <v/>
      </c>
      <c r="W54" s="272"/>
      <c r="X54" s="270">
        <f>IF(W54=0,0,IF(W54&lt;'med e'!W54,"pouco",IF(W54&gt;PROPOSTA!R54,"EXCESSO",W54-'med e'!W54)))</f>
        <v>0</v>
      </c>
      <c r="Y54" s="239">
        <f>IF('med e'!Y54-X54&lt;0,"excesso",'med e'!Y54-X54)</f>
        <v>0</v>
      </c>
      <c r="AU54" s="69"/>
      <c r="AV54" s="69"/>
      <c r="AY54" s="69"/>
      <c r="AZ54" s="69"/>
      <c r="BA54" s="69"/>
      <c r="BB54" s="69"/>
    </row>
    <row r="55" spans="1:54" x14ac:dyDescent="0.2">
      <c r="A55" s="53">
        <v>589000</v>
      </c>
      <c r="B55" s="54" t="s">
        <v>193</v>
      </c>
      <c r="C55" s="135" t="s">
        <v>185</v>
      </c>
      <c r="D55" s="194" t="s">
        <v>89</v>
      </c>
      <c r="E55" s="131" t="s">
        <v>18</v>
      </c>
      <c r="F55" s="856">
        <f>PROPOSTA!O55</f>
        <v>0</v>
      </c>
      <c r="G55" s="857">
        <f>PROPOSTA!Q55</f>
        <v>0</v>
      </c>
      <c r="H55" s="858"/>
      <c r="I55" s="179">
        <f t="shared" si="20"/>
        <v>0</v>
      </c>
      <c r="J55" s="859">
        <f t="shared" si="13"/>
        <v>0</v>
      </c>
      <c r="K55" s="859">
        <f t="shared" si="14"/>
        <v>0</v>
      </c>
      <c r="L55" s="275">
        <f t="shared" si="19"/>
        <v>0</v>
      </c>
      <c r="M55" s="852">
        <f t="shared" si="16"/>
        <v>0</v>
      </c>
      <c r="N55" s="853"/>
      <c r="O55" s="854"/>
      <c r="P55" s="855">
        <f t="shared" si="17"/>
        <v>0</v>
      </c>
      <c r="Q55" s="853"/>
      <c r="R55" s="854"/>
      <c r="S55" s="186">
        <f t="shared" si="11"/>
        <v>0</v>
      </c>
      <c r="U55" s="46" t="str">
        <f t="shared" si="5"/>
        <v/>
      </c>
      <c r="W55" s="272"/>
      <c r="X55" s="270">
        <f>IF(W55=0,0,IF(W55&lt;'med e'!W55,"pouco",IF(W55&gt;PROPOSTA!R55,"EXCESSO",W55-'med e'!W55)))</f>
        <v>0</v>
      </c>
      <c r="Y55" s="239">
        <f>IF('med e'!Y55-X55&lt;0,"excesso",'med e'!Y55-X55)</f>
        <v>0</v>
      </c>
      <c r="AY55" s="69"/>
      <c r="AZ55" s="69"/>
      <c r="BA55" s="69"/>
      <c r="BB55" s="69"/>
    </row>
    <row r="56" spans="1:54" x14ac:dyDescent="0.2">
      <c r="A56" s="53">
        <v>589000</v>
      </c>
      <c r="B56" s="54" t="s">
        <v>193</v>
      </c>
      <c r="C56" s="135" t="s">
        <v>186</v>
      </c>
      <c r="D56" s="194" t="s">
        <v>89</v>
      </c>
      <c r="E56" s="131" t="s">
        <v>18</v>
      </c>
      <c r="F56" s="856">
        <f>PROPOSTA!O56</f>
        <v>0</v>
      </c>
      <c r="G56" s="857">
        <f>PROPOSTA!Q56</f>
        <v>0</v>
      </c>
      <c r="H56" s="858"/>
      <c r="I56" s="179">
        <f t="shared" si="20"/>
        <v>0</v>
      </c>
      <c r="J56" s="859">
        <f t="shared" si="13"/>
        <v>0</v>
      </c>
      <c r="K56" s="859">
        <f t="shared" si="14"/>
        <v>0</v>
      </c>
      <c r="L56" s="275">
        <f t="shared" si="19"/>
        <v>0</v>
      </c>
      <c r="M56" s="852">
        <f t="shared" si="16"/>
        <v>0</v>
      </c>
      <c r="N56" s="853"/>
      <c r="O56" s="854"/>
      <c r="P56" s="855">
        <f t="shared" si="17"/>
        <v>0</v>
      </c>
      <c r="Q56" s="853"/>
      <c r="R56" s="854"/>
      <c r="S56" s="186">
        <f t="shared" si="11"/>
        <v>0</v>
      </c>
      <c r="U56" s="46" t="str">
        <f t="shared" si="5"/>
        <v/>
      </c>
      <c r="W56" s="272"/>
      <c r="X56" s="270">
        <f>IF(W56=0,0,IF(W56&lt;'med e'!W56,"pouco",IF(W56&gt;PROPOSTA!R56,"EXCESSO",W56-'med e'!W56)))</f>
        <v>0</v>
      </c>
      <c r="Y56" s="239">
        <f>IF('med e'!Y56-X56&lt;0,"excesso",'med e'!Y56-X56)</f>
        <v>0</v>
      </c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Y56" s="69"/>
      <c r="AZ56" s="69"/>
      <c r="BA56" s="69"/>
      <c r="BB56" s="69"/>
    </row>
    <row r="57" spans="1:54" x14ac:dyDescent="0.2">
      <c r="A57" s="53">
        <v>589000</v>
      </c>
      <c r="B57" s="54" t="s">
        <v>193</v>
      </c>
      <c r="C57" s="135" t="s">
        <v>187</v>
      </c>
      <c r="D57" s="194" t="s">
        <v>89</v>
      </c>
      <c r="E57" s="131" t="s">
        <v>18</v>
      </c>
      <c r="F57" s="856">
        <f>PROPOSTA!O57</f>
        <v>0</v>
      </c>
      <c r="G57" s="857">
        <f>PROPOSTA!Q57</f>
        <v>0</v>
      </c>
      <c r="H57" s="858"/>
      <c r="I57" s="179">
        <f t="shared" si="20"/>
        <v>0</v>
      </c>
      <c r="J57" s="859">
        <f t="shared" si="13"/>
        <v>0</v>
      </c>
      <c r="K57" s="859">
        <f t="shared" si="14"/>
        <v>0</v>
      </c>
      <c r="L57" s="275">
        <f t="shared" si="19"/>
        <v>0</v>
      </c>
      <c r="M57" s="852">
        <f t="shared" si="16"/>
        <v>0</v>
      </c>
      <c r="N57" s="853"/>
      <c r="O57" s="854"/>
      <c r="P57" s="855">
        <f t="shared" si="17"/>
        <v>0</v>
      </c>
      <c r="Q57" s="853"/>
      <c r="R57" s="854"/>
      <c r="S57" s="186">
        <f t="shared" si="11"/>
        <v>0</v>
      </c>
      <c r="U57" s="46" t="str">
        <f t="shared" si="5"/>
        <v/>
      </c>
      <c r="W57" s="272"/>
      <c r="X57" s="270">
        <f>IF(W57=0,0,IF(W57&lt;'med e'!W57,"pouco",IF(W57&gt;PROPOSTA!R57,"EXCESSO",W57-'med e'!W57)))</f>
        <v>0</v>
      </c>
      <c r="Y57" s="239">
        <f>IF('med e'!Y57-X57&lt;0,"excesso",'med e'!Y57-X57)</f>
        <v>0</v>
      </c>
      <c r="AY57" s="69"/>
      <c r="AZ57" s="69"/>
      <c r="BA57" s="69"/>
      <c r="BB57" s="69"/>
    </row>
    <row r="58" spans="1:54" x14ac:dyDescent="0.2">
      <c r="A58" s="55">
        <v>589000</v>
      </c>
      <c r="B58" s="56" t="s">
        <v>193</v>
      </c>
      <c r="C58" s="136" t="s">
        <v>188</v>
      </c>
      <c r="D58" s="194" t="s">
        <v>89</v>
      </c>
      <c r="E58" s="131" t="s">
        <v>18</v>
      </c>
      <c r="F58" s="856">
        <f>PROPOSTA!O58</f>
        <v>0</v>
      </c>
      <c r="G58" s="857">
        <f>PROPOSTA!Q58</f>
        <v>0</v>
      </c>
      <c r="H58" s="858"/>
      <c r="I58" s="179">
        <f t="shared" si="20"/>
        <v>0</v>
      </c>
      <c r="J58" s="859">
        <f t="shared" ref="J58:J66" si="21">IF(F58=0,0,F58*(1+I58))</f>
        <v>0</v>
      </c>
      <c r="K58" s="859">
        <f t="shared" ref="K58:K66" si="22">G58+J58</f>
        <v>0</v>
      </c>
      <c r="L58" s="275">
        <f t="shared" si="19"/>
        <v>0</v>
      </c>
      <c r="M58" s="852">
        <f t="shared" si="16"/>
        <v>0</v>
      </c>
      <c r="N58" s="853"/>
      <c r="O58" s="854"/>
      <c r="P58" s="855">
        <f t="shared" si="17"/>
        <v>0</v>
      </c>
      <c r="Q58" s="853"/>
      <c r="R58" s="854"/>
      <c r="S58" s="186">
        <f t="shared" si="11"/>
        <v>0</v>
      </c>
      <c r="U58" s="46" t="str">
        <f t="shared" si="5"/>
        <v/>
      </c>
      <c r="W58" s="272"/>
      <c r="X58" s="270">
        <f>IF(W58=0,0,IF(W58&lt;'med e'!W58,"pouco",IF(W58&gt;PROPOSTA!R58,"EXCESSO",W58-'med e'!W58)))</f>
        <v>0</v>
      </c>
      <c r="Y58" s="239">
        <f>IF('med e'!Y58-X58&lt;0,"excesso",'med e'!Y58-X58)</f>
        <v>0</v>
      </c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Y58" s="69"/>
      <c r="AZ58" s="69"/>
      <c r="BA58" s="69"/>
      <c r="BB58" s="69"/>
    </row>
    <row r="59" spans="1:54" x14ac:dyDescent="0.2">
      <c r="A59" s="55">
        <v>589000</v>
      </c>
      <c r="B59" s="56" t="s">
        <v>193</v>
      </c>
      <c r="C59" s="136" t="s">
        <v>189</v>
      </c>
      <c r="D59" s="194" t="s">
        <v>89</v>
      </c>
      <c r="E59" s="131" t="s">
        <v>18</v>
      </c>
      <c r="F59" s="856">
        <f>PROPOSTA!O59</f>
        <v>0</v>
      </c>
      <c r="G59" s="857">
        <f>PROPOSTA!Q59</f>
        <v>0</v>
      </c>
      <c r="H59" s="858"/>
      <c r="I59" s="179">
        <f t="shared" si="20"/>
        <v>0</v>
      </c>
      <c r="J59" s="859">
        <f t="shared" ref="J59:J61" si="23">IF(F59=0,0,F59*(1+I59))</f>
        <v>0</v>
      </c>
      <c r="K59" s="859">
        <f t="shared" ref="K59:K61" si="24">G59+J59</f>
        <v>0</v>
      </c>
      <c r="L59" s="275">
        <f t="shared" ref="L59:L61" si="25">X59</f>
        <v>0</v>
      </c>
      <c r="M59" s="852">
        <f t="shared" si="16"/>
        <v>0</v>
      </c>
      <c r="N59" s="853"/>
      <c r="O59" s="854"/>
      <c r="P59" s="855">
        <f t="shared" si="17"/>
        <v>0</v>
      </c>
      <c r="Q59" s="853"/>
      <c r="R59" s="854"/>
      <c r="S59" s="186">
        <f t="shared" ref="S59:S61" si="26">P59-M59</f>
        <v>0</v>
      </c>
      <c r="U59" s="46" t="str">
        <f t="shared" ref="U59:U61" si="27">IF(T59="X","x",IF(P59&gt;0,"x",""))</f>
        <v/>
      </c>
      <c r="W59" s="272"/>
      <c r="X59" s="270">
        <f>IF(W59=0,0,IF(W59&lt;'med e'!W62,"pouco",IF(W59&gt;PROPOSTA!R59,"EXCESSO",W59-'med e'!W62)))</f>
        <v>0</v>
      </c>
      <c r="Y59" s="239">
        <f>IF('med e'!Y62-X59&lt;0,"excesso",'med e'!Y62-X59)</f>
        <v>0</v>
      </c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Y59" s="69"/>
      <c r="AZ59" s="69"/>
      <c r="BA59" s="69"/>
      <c r="BB59" s="69"/>
    </row>
    <row r="60" spans="1:54" x14ac:dyDescent="0.2">
      <c r="A60" s="55">
        <v>589000</v>
      </c>
      <c r="B60" s="56" t="s">
        <v>193</v>
      </c>
      <c r="C60" s="136" t="s">
        <v>190</v>
      </c>
      <c r="D60" s="194" t="s">
        <v>89</v>
      </c>
      <c r="E60" s="131" t="s">
        <v>18</v>
      </c>
      <c r="F60" s="856">
        <f>PROPOSTA!O60</f>
        <v>0</v>
      </c>
      <c r="G60" s="857">
        <f>PROPOSTA!Q60</f>
        <v>0</v>
      </c>
      <c r="H60" s="858"/>
      <c r="I60" s="179">
        <f t="shared" si="20"/>
        <v>0</v>
      </c>
      <c r="J60" s="859">
        <f t="shared" si="23"/>
        <v>0</v>
      </c>
      <c r="K60" s="859">
        <f t="shared" si="24"/>
        <v>0</v>
      </c>
      <c r="L60" s="275">
        <f t="shared" si="25"/>
        <v>0</v>
      </c>
      <c r="M60" s="852">
        <f t="shared" si="16"/>
        <v>0</v>
      </c>
      <c r="N60" s="853"/>
      <c r="O60" s="854"/>
      <c r="P60" s="855">
        <f t="shared" si="17"/>
        <v>0</v>
      </c>
      <c r="Q60" s="853"/>
      <c r="R60" s="854"/>
      <c r="S60" s="186">
        <f t="shared" si="26"/>
        <v>0</v>
      </c>
      <c r="U60" s="46" t="str">
        <f t="shared" si="27"/>
        <v/>
      </c>
      <c r="W60" s="272"/>
      <c r="X60" s="270">
        <f>IF(W60=0,0,IF(W60&lt;'med e'!W63,"pouco",IF(W60&gt;PROPOSTA!R60,"EXCESSO",W60-'med e'!W63)))</f>
        <v>0</v>
      </c>
      <c r="Y60" s="239">
        <f>IF('med e'!Y63-X60&lt;0,"excesso",'med e'!Y63-X60)</f>
        <v>0</v>
      </c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Y60" s="69"/>
      <c r="AZ60" s="69"/>
      <c r="BA60" s="69"/>
      <c r="BB60" s="69"/>
    </row>
    <row r="61" spans="1:54" x14ac:dyDescent="0.2">
      <c r="A61" s="55">
        <v>589000</v>
      </c>
      <c r="B61" s="56" t="s">
        <v>193</v>
      </c>
      <c r="C61" s="136" t="s">
        <v>191</v>
      </c>
      <c r="D61" s="194" t="s">
        <v>89</v>
      </c>
      <c r="E61" s="131" t="s">
        <v>18</v>
      </c>
      <c r="F61" s="856">
        <f>PROPOSTA!O61</f>
        <v>0</v>
      </c>
      <c r="G61" s="857">
        <f>PROPOSTA!Q61</f>
        <v>0</v>
      </c>
      <c r="H61" s="858"/>
      <c r="I61" s="179">
        <f t="shared" si="20"/>
        <v>0</v>
      </c>
      <c r="J61" s="859">
        <f t="shared" si="23"/>
        <v>0</v>
      </c>
      <c r="K61" s="859">
        <f t="shared" si="24"/>
        <v>0</v>
      </c>
      <c r="L61" s="275">
        <f t="shared" si="25"/>
        <v>0</v>
      </c>
      <c r="M61" s="852">
        <f t="shared" si="16"/>
        <v>0</v>
      </c>
      <c r="N61" s="853"/>
      <c r="O61" s="854"/>
      <c r="P61" s="855">
        <f t="shared" si="17"/>
        <v>0</v>
      </c>
      <c r="Q61" s="853"/>
      <c r="R61" s="854"/>
      <c r="S61" s="186">
        <f t="shared" si="26"/>
        <v>0</v>
      </c>
      <c r="U61" s="46" t="str">
        <f t="shared" si="27"/>
        <v/>
      </c>
      <c r="W61" s="272"/>
      <c r="X61" s="270">
        <f>IF(W61=0,0,IF(W61&lt;'med e'!W64,"pouco",IF(W61&gt;PROPOSTA!R61,"EXCESSO",W61-'med e'!W64)))</f>
        <v>0</v>
      </c>
      <c r="Y61" s="239">
        <f>IF('med e'!Y64-X61&lt;0,"excesso",'med e'!Y64-X61)</f>
        <v>0</v>
      </c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Y61" s="69"/>
      <c r="AZ61" s="69"/>
      <c r="BA61" s="69"/>
      <c r="BB61" s="69"/>
    </row>
    <row r="62" spans="1:54" x14ac:dyDescent="0.2">
      <c r="A62" s="53">
        <v>589030</v>
      </c>
      <c r="B62" s="54" t="s">
        <v>193</v>
      </c>
      <c r="C62" s="135" t="s">
        <v>196</v>
      </c>
      <c r="D62" s="194" t="s">
        <v>200</v>
      </c>
      <c r="E62" s="131" t="s">
        <v>18</v>
      </c>
      <c r="F62" s="856">
        <f>PROPOSTA!O62</f>
        <v>0</v>
      </c>
      <c r="G62" s="857">
        <f>PROPOSTA!Q62</f>
        <v>0</v>
      </c>
      <c r="H62" s="858"/>
      <c r="I62" s="179">
        <f t="shared" si="20"/>
        <v>0</v>
      </c>
      <c r="J62" s="859">
        <f t="shared" si="21"/>
        <v>0</v>
      </c>
      <c r="K62" s="859">
        <f t="shared" si="22"/>
        <v>0</v>
      </c>
      <c r="L62" s="275">
        <f t="shared" si="19"/>
        <v>0</v>
      </c>
      <c r="M62" s="852">
        <f t="shared" si="16"/>
        <v>0</v>
      </c>
      <c r="N62" s="853"/>
      <c r="O62" s="854"/>
      <c r="P62" s="855">
        <f t="shared" si="17"/>
        <v>0</v>
      </c>
      <c r="Q62" s="853"/>
      <c r="R62" s="854"/>
      <c r="S62" s="186">
        <f t="shared" si="11"/>
        <v>0</v>
      </c>
      <c r="U62" s="46" t="str">
        <f t="shared" si="5"/>
        <v/>
      </c>
      <c r="W62" s="272"/>
      <c r="X62" s="270">
        <f>IF(W62=0,0,IF(W62&lt;'med e'!W62,"pouco",IF(W62&gt;PROPOSTA!R62,"EXCESSO",W62-'med e'!W62)))</f>
        <v>0</v>
      </c>
      <c r="Y62" s="239">
        <f>IF('med e'!Y62-X62&lt;0,"excesso",'med e'!Y62-X62)</f>
        <v>0</v>
      </c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Y62" s="69"/>
      <c r="AZ62" s="69"/>
      <c r="BA62" s="69"/>
      <c r="BB62" s="69"/>
    </row>
    <row r="63" spans="1:54" x14ac:dyDescent="0.2">
      <c r="A63" s="53">
        <v>589040</v>
      </c>
      <c r="B63" s="54" t="s">
        <v>193</v>
      </c>
      <c r="C63" s="135" t="s">
        <v>197</v>
      </c>
      <c r="D63" s="194" t="s">
        <v>201</v>
      </c>
      <c r="E63" s="131" t="s">
        <v>18</v>
      </c>
      <c r="F63" s="856">
        <f>PROPOSTA!O63</f>
        <v>0</v>
      </c>
      <c r="G63" s="857">
        <f>PROPOSTA!Q63</f>
        <v>0</v>
      </c>
      <c r="H63" s="858"/>
      <c r="I63" s="179">
        <f t="shared" si="20"/>
        <v>0</v>
      </c>
      <c r="J63" s="859">
        <f t="shared" ref="J63:J64" si="28">IF(F63=0,0,F63*(1+I63))</f>
        <v>0</v>
      </c>
      <c r="K63" s="859">
        <f t="shared" ref="K63:K64" si="29">G63+J63</f>
        <v>0</v>
      </c>
      <c r="L63" s="275">
        <f t="shared" ref="L63:L64" si="30">X63</f>
        <v>0</v>
      </c>
      <c r="M63" s="852">
        <f t="shared" si="16"/>
        <v>0</v>
      </c>
      <c r="N63" s="853"/>
      <c r="O63" s="854"/>
      <c r="P63" s="855">
        <f t="shared" si="17"/>
        <v>0</v>
      </c>
      <c r="Q63" s="853"/>
      <c r="R63" s="854"/>
      <c r="S63" s="186">
        <f t="shared" ref="S63:S64" si="31">P63-M63</f>
        <v>0</v>
      </c>
      <c r="U63" s="46" t="str">
        <f t="shared" ref="U63:U64" si="32">IF(T63="X","x",IF(P63&gt;0,"x",""))</f>
        <v/>
      </c>
      <c r="W63" s="272"/>
      <c r="X63" s="270">
        <f>IF(W63=0,0,IF(W63&lt;'med e'!W65,"pouco",IF(W63&gt;PROPOSTA!R63,"EXCESSO",W63-'med e'!W65)))</f>
        <v>0</v>
      </c>
      <c r="Y63" s="239">
        <f>IF('med e'!Y65-X63&lt;0,"excesso",'med e'!Y65-X63)</f>
        <v>0</v>
      </c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Y63" s="69"/>
      <c r="AZ63" s="69"/>
      <c r="BA63" s="69"/>
      <c r="BB63" s="69"/>
    </row>
    <row r="64" spans="1:54" x14ac:dyDescent="0.2">
      <c r="A64" s="53">
        <v>589060</v>
      </c>
      <c r="B64" s="54" t="s">
        <v>193</v>
      </c>
      <c r="C64" s="135" t="s">
        <v>198</v>
      </c>
      <c r="D64" s="194" t="s">
        <v>205</v>
      </c>
      <c r="E64" s="131" t="s">
        <v>18</v>
      </c>
      <c r="F64" s="856">
        <f>PROPOSTA!O64</f>
        <v>0</v>
      </c>
      <c r="G64" s="857">
        <f>PROPOSTA!Q64</f>
        <v>0</v>
      </c>
      <c r="H64" s="858"/>
      <c r="I64" s="179">
        <f t="shared" si="20"/>
        <v>0</v>
      </c>
      <c r="J64" s="859">
        <f t="shared" si="28"/>
        <v>0</v>
      </c>
      <c r="K64" s="859">
        <f t="shared" si="29"/>
        <v>0</v>
      </c>
      <c r="L64" s="275">
        <f t="shared" si="30"/>
        <v>0</v>
      </c>
      <c r="M64" s="852">
        <f t="shared" si="16"/>
        <v>0</v>
      </c>
      <c r="N64" s="853"/>
      <c r="O64" s="854"/>
      <c r="P64" s="855">
        <f t="shared" si="17"/>
        <v>0</v>
      </c>
      <c r="Q64" s="853"/>
      <c r="R64" s="854"/>
      <c r="S64" s="186">
        <f t="shared" si="31"/>
        <v>0</v>
      </c>
      <c r="U64" s="46" t="str">
        <f t="shared" si="32"/>
        <v/>
      </c>
      <c r="W64" s="272"/>
      <c r="X64" s="270">
        <f>IF(W64=0,0,IF(W64&lt;'med e'!W66,"pouco",IF(W64&gt;PROPOSTA!R64,"EXCESSO",W64-'med e'!W66)))</f>
        <v>0</v>
      </c>
      <c r="Y64" s="239">
        <f>IF('med e'!Y66-X64&lt;0,"excesso",'med e'!Y66-X64)</f>
        <v>0</v>
      </c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Y64" s="69"/>
      <c r="AZ64" s="69"/>
      <c r="BA64" s="69"/>
      <c r="BB64" s="69"/>
    </row>
    <row r="65" spans="1:54" x14ac:dyDescent="0.2">
      <c r="A65" s="53">
        <v>589050</v>
      </c>
      <c r="B65" s="54" t="s">
        <v>193</v>
      </c>
      <c r="C65" s="135" t="s">
        <v>192</v>
      </c>
      <c r="D65" s="194" t="s">
        <v>90</v>
      </c>
      <c r="E65" s="131" t="s">
        <v>18</v>
      </c>
      <c r="F65" s="856">
        <f>PROPOSTA!O65</f>
        <v>0</v>
      </c>
      <c r="G65" s="857">
        <f>PROPOSTA!Q65</f>
        <v>0</v>
      </c>
      <c r="H65" s="858"/>
      <c r="I65" s="179">
        <f t="shared" si="20"/>
        <v>0</v>
      </c>
      <c r="J65" s="859">
        <f t="shared" si="21"/>
        <v>0</v>
      </c>
      <c r="K65" s="859">
        <f t="shared" si="22"/>
        <v>0</v>
      </c>
      <c r="L65" s="275">
        <f t="shared" si="19"/>
        <v>0</v>
      </c>
      <c r="M65" s="852">
        <f t="shared" si="16"/>
        <v>0</v>
      </c>
      <c r="N65" s="853"/>
      <c r="O65" s="854"/>
      <c r="P65" s="855">
        <f t="shared" si="17"/>
        <v>0</v>
      </c>
      <c r="Q65" s="853"/>
      <c r="R65" s="854"/>
      <c r="S65" s="186">
        <f t="shared" si="11"/>
        <v>0</v>
      </c>
      <c r="U65" s="46" t="str">
        <f t="shared" si="5"/>
        <v/>
      </c>
      <c r="W65" s="272"/>
      <c r="X65" s="270">
        <f>IF(W65=0,0,IF(W65&lt;'med e'!W65,"pouco",IF(W65&gt;PROPOSTA!R65,"EXCESSO",W65-'med e'!W65)))</f>
        <v>0</v>
      </c>
      <c r="Y65" s="239">
        <f>IF('med e'!Y65-X65&lt;0,"excesso",'med e'!Y65-X65)</f>
        <v>0</v>
      </c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Y65" s="69"/>
      <c r="AZ65" s="69"/>
      <c r="BA65" s="69"/>
      <c r="BB65" s="69"/>
    </row>
    <row r="66" spans="1:54" ht="10.8" thickBot="1" x14ac:dyDescent="0.25">
      <c r="A66" s="415">
        <v>589180</v>
      </c>
      <c r="B66" s="418" t="s">
        <v>193</v>
      </c>
      <c r="C66" s="419" t="s">
        <v>199</v>
      </c>
      <c r="D66" s="196" t="s">
        <v>202</v>
      </c>
      <c r="E66" s="420" t="s">
        <v>18</v>
      </c>
      <c r="F66" s="874">
        <f>PROPOSTA!O66</f>
        <v>0</v>
      </c>
      <c r="G66" s="875">
        <f>PROPOSTA!Q66</f>
        <v>0</v>
      </c>
      <c r="H66" s="876"/>
      <c r="I66" s="421">
        <f>$S$8</f>
        <v>0</v>
      </c>
      <c r="J66" s="860">
        <f t="shared" si="21"/>
        <v>0</v>
      </c>
      <c r="K66" s="860">
        <f t="shared" si="22"/>
        <v>0</v>
      </c>
      <c r="L66" s="276">
        <f t="shared" si="19"/>
        <v>0</v>
      </c>
      <c r="M66" s="872">
        <f t="shared" si="16"/>
        <v>0</v>
      </c>
      <c r="N66" s="863"/>
      <c r="O66" s="864"/>
      <c r="P66" s="862">
        <f t="shared" si="17"/>
        <v>0</v>
      </c>
      <c r="Q66" s="863"/>
      <c r="R66" s="864"/>
      <c r="S66" s="188">
        <f t="shared" si="11"/>
        <v>0</v>
      </c>
      <c r="U66" s="46" t="str">
        <f t="shared" si="5"/>
        <v/>
      </c>
      <c r="W66" s="272"/>
      <c r="X66" s="270">
        <f>IF(W66=0,0,IF(W66&lt;'med e'!W66,"pouco",IF(W66&gt;PROPOSTA!R66,"EXCESSO",W66-'med e'!W66)))</f>
        <v>0</v>
      </c>
      <c r="Y66" s="239">
        <f>IF('med e'!Y66-X66&lt;0,"excesso",'med e'!Y66-X66)</f>
        <v>0</v>
      </c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Y66" s="69"/>
      <c r="AZ66" s="69"/>
      <c r="BA66" s="69"/>
      <c r="BB66" s="69"/>
    </row>
    <row r="67" spans="1:54" ht="4.2" customHeight="1" thickBot="1" x14ac:dyDescent="0.25">
      <c r="A67" s="489"/>
      <c r="D67" s="9" t="s">
        <v>100</v>
      </c>
      <c r="N67" s="191"/>
      <c r="O67" s="191"/>
      <c r="T67" s="59" t="s">
        <v>20</v>
      </c>
      <c r="U67" s="60"/>
      <c r="AY67" s="69"/>
      <c r="AZ67" s="69"/>
      <c r="BA67" s="69"/>
      <c r="BB67" s="69"/>
    </row>
    <row r="68" spans="1:54" ht="10.8" thickBot="1" x14ac:dyDescent="0.25">
      <c r="A68" s="61" t="s">
        <v>20</v>
      </c>
      <c r="B68" s="62"/>
      <c r="C68" s="63" t="s">
        <v>83</v>
      </c>
      <c r="D68" s="200" t="s">
        <v>100</v>
      </c>
      <c r="E68" s="64"/>
      <c r="F68" s="64"/>
      <c r="G68" s="64"/>
      <c r="H68" s="64"/>
      <c r="I68" s="66"/>
      <c r="J68" s="67"/>
      <c r="K68" s="67"/>
      <c r="L68" s="434"/>
      <c r="M68" s="865">
        <f t="shared" ref="M68:S68" si="33">SUBTOTAL(9,M12:M66)</f>
        <v>0</v>
      </c>
      <c r="N68" s="866">
        <f t="shared" si="33"/>
        <v>0</v>
      </c>
      <c r="O68" s="867">
        <f t="shared" si="33"/>
        <v>0</v>
      </c>
      <c r="P68" s="868">
        <f t="shared" si="33"/>
        <v>0</v>
      </c>
      <c r="Q68" s="866">
        <f t="shared" si="33"/>
        <v>0</v>
      </c>
      <c r="R68" s="867">
        <f t="shared" si="33"/>
        <v>0</v>
      </c>
      <c r="S68" s="435">
        <f t="shared" si="33"/>
        <v>0</v>
      </c>
      <c r="T68" s="59" t="s">
        <v>20</v>
      </c>
      <c r="U68" s="241" t="s">
        <v>20</v>
      </c>
      <c r="W68" s="67"/>
      <c r="X68" s="67"/>
      <c r="Y68" s="67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Y68" s="69"/>
      <c r="AZ68" s="69"/>
      <c r="BA68" s="69"/>
      <c r="BB68" s="69"/>
    </row>
    <row r="69" spans="1:54" ht="10.8" thickBot="1" x14ac:dyDescent="0.25">
      <c r="A69" s="61"/>
      <c r="L69" s="9">
        <f t="shared" ref="L69" si="34">X69</f>
        <v>0</v>
      </c>
      <c r="M69" s="69"/>
      <c r="N69" s="191"/>
      <c r="O69" s="191"/>
      <c r="T69" s="59" t="s">
        <v>20</v>
      </c>
      <c r="U69" s="9" t="s">
        <v>100</v>
      </c>
      <c r="AY69" s="69"/>
      <c r="AZ69" s="69"/>
      <c r="BA69" s="69"/>
      <c r="BB69" s="69"/>
    </row>
    <row r="70" spans="1:54" ht="31.2" thickBot="1" x14ac:dyDescent="0.45">
      <c r="A70" s="228"/>
      <c r="B70" s="229"/>
      <c r="C70" s="230" t="s">
        <v>105</v>
      </c>
      <c r="D70" s="231"/>
      <c r="E70" s="231"/>
      <c r="F70" s="231"/>
      <c r="G70" s="231"/>
      <c r="H70" s="231"/>
      <c r="I70" s="231"/>
      <c r="J70" s="231"/>
      <c r="K70" s="231"/>
      <c r="L70" s="232"/>
      <c r="M70" s="233" t="s">
        <v>106</v>
      </c>
      <c r="N70" s="233" t="s">
        <v>143</v>
      </c>
      <c r="O70" s="233" t="s">
        <v>144</v>
      </c>
      <c r="P70" s="233" t="s">
        <v>107</v>
      </c>
      <c r="Q70" s="233" t="s">
        <v>108</v>
      </c>
      <c r="R70" s="231"/>
      <c r="S70" s="233" t="s">
        <v>109</v>
      </c>
      <c r="U70" s="9" t="s">
        <v>100</v>
      </c>
      <c r="AU70" s="69"/>
      <c r="AV70" s="69"/>
      <c r="AY70" s="69"/>
      <c r="AZ70" s="69"/>
      <c r="BA70" s="69"/>
      <c r="BB70" s="69"/>
    </row>
    <row r="71" spans="1:54" ht="10.8" thickBot="1" x14ac:dyDescent="0.25">
      <c r="A71" s="61" t="s">
        <v>20</v>
      </c>
      <c r="B71" s="62"/>
      <c r="C71" s="63" t="s">
        <v>92</v>
      </c>
      <c r="D71" s="64"/>
      <c r="E71" s="64"/>
      <c r="F71" s="64"/>
      <c r="G71" s="64"/>
      <c r="H71" s="64"/>
      <c r="I71" s="70"/>
      <c r="J71" s="67"/>
      <c r="K71" s="67"/>
      <c r="L71" s="68"/>
      <c r="M71" s="307">
        <f>SUMIF($D$12:$D$66,"CAP 50/70",M12:M66)</f>
        <v>0</v>
      </c>
      <c r="N71" s="307">
        <f>ROUND(M71*0.9489,2)</f>
        <v>0</v>
      </c>
      <c r="O71" s="307">
        <f>ROUND(N71*(1+S7),2)</f>
        <v>0</v>
      </c>
      <c r="P71" s="307">
        <f>O71-N71</f>
        <v>0</v>
      </c>
      <c r="Q71" s="192">
        <f t="shared" ref="Q71:Q82" si="35">ROUND(N71*$J$4,2)</f>
        <v>0</v>
      </c>
      <c r="R71" s="307"/>
      <c r="S71" s="307">
        <f>IF(P71&lt;0,P71,IF(P71&lt;Q71,0,P71-Q71))</f>
        <v>0</v>
      </c>
      <c r="U71" s="241" t="str">
        <f>IF(M71&gt;0,"x","")</f>
        <v/>
      </c>
      <c r="W71" s="191"/>
      <c r="X71" s="191"/>
      <c r="Y71" s="191"/>
      <c r="AD71" s="72"/>
      <c r="AE71" s="72"/>
      <c r="AU71" s="69"/>
      <c r="AV71" s="69"/>
      <c r="AY71" s="69"/>
      <c r="AZ71" s="69"/>
      <c r="BA71" s="69"/>
      <c r="BB71" s="69"/>
    </row>
    <row r="72" spans="1:54" ht="10.8" thickBot="1" x14ac:dyDescent="0.25">
      <c r="A72" s="61" t="s">
        <v>20</v>
      </c>
      <c r="B72" s="62"/>
      <c r="C72" s="63" t="s">
        <v>93</v>
      </c>
      <c r="D72" s="64"/>
      <c r="E72" s="64"/>
      <c r="F72" s="64"/>
      <c r="G72" s="64"/>
      <c r="H72" s="64"/>
      <c r="I72" s="70"/>
      <c r="J72" s="67"/>
      <c r="K72" s="67"/>
      <c r="L72" s="68"/>
      <c r="M72" s="307">
        <f>SUMIF($D$12:$D$66,"CAP Borracha",M12:M66)</f>
        <v>0</v>
      </c>
      <c r="N72" s="307">
        <f t="shared" ref="N72:N82" si="36">ROUND(M72*0.9489,2)</f>
        <v>0</v>
      </c>
      <c r="O72" s="307">
        <f>ROUND(N72*(1+S7),2)</f>
        <v>0</v>
      </c>
      <c r="P72" s="307">
        <f t="shared" ref="P72:P82" si="37">O72-N72</f>
        <v>0</v>
      </c>
      <c r="Q72" s="192">
        <f t="shared" si="35"/>
        <v>0</v>
      </c>
      <c r="R72" s="307"/>
      <c r="S72" s="307">
        <f t="shared" ref="S72:S82" si="38">IF(P72&lt;0,P72,IF(P72&lt;Q72,0,P72-Q72))</f>
        <v>0</v>
      </c>
      <c r="U72" s="241" t="str">
        <f t="shared" ref="U72:U82" si="39">IF(M72&gt;0,"x","")</f>
        <v/>
      </c>
      <c r="W72" s="191"/>
      <c r="X72" s="191"/>
      <c r="Y72" s="191"/>
      <c r="AU72" s="69"/>
      <c r="AV72" s="69"/>
      <c r="AY72" s="69"/>
      <c r="AZ72" s="69"/>
      <c r="BA72" s="69"/>
      <c r="BB72" s="69"/>
    </row>
    <row r="73" spans="1:54" ht="10.8" thickBot="1" x14ac:dyDescent="0.25">
      <c r="A73" s="61" t="s">
        <v>20</v>
      </c>
      <c r="B73" s="62"/>
      <c r="C73" s="63" t="s">
        <v>204</v>
      </c>
      <c r="D73" s="64"/>
      <c r="E73" s="64"/>
      <c r="F73" s="64"/>
      <c r="G73" s="64"/>
      <c r="H73" s="64"/>
      <c r="I73" s="70"/>
      <c r="J73" s="67"/>
      <c r="K73" s="67"/>
      <c r="L73" s="68"/>
      <c r="M73" s="307">
        <f>SUMIF($D$12:$D$66,"CAP (55/75)",M12:M66)</f>
        <v>0</v>
      </c>
      <c r="N73" s="307">
        <f t="shared" si="36"/>
        <v>0</v>
      </c>
      <c r="O73" s="307">
        <f>ROUND(N73*(1+S7),2)</f>
        <v>0</v>
      </c>
      <c r="P73" s="307">
        <f t="shared" si="37"/>
        <v>0</v>
      </c>
      <c r="Q73" s="192">
        <f t="shared" si="35"/>
        <v>0</v>
      </c>
      <c r="R73" s="307"/>
      <c r="S73" s="307">
        <f t="shared" si="38"/>
        <v>0</v>
      </c>
      <c r="U73" s="241" t="str">
        <f t="shared" si="39"/>
        <v/>
      </c>
      <c r="W73" s="191"/>
      <c r="X73" s="191"/>
      <c r="Y73" s="191"/>
      <c r="AD73" s="72"/>
      <c r="AE73" s="72"/>
      <c r="AU73" s="69"/>
      <c r="AV73" s="69"/>
      <c r="AY73" s="69"/>
      <c r="AZ73" s="69"/>
      <c r="BA73" s="69"/>
      <c r="BB73" s="69"/>
    </row>
    <row r="74" spans="1:54" ht="10.8" thickBot="1" x14ac:dyDescent="0.25">
      <c r="A74" s="61" t="s">
        <v>20</v>
      </c>
      <c r="B74" s="62"/>
      <c r="C74" s="63" t="s">
        <v>94</v>
      </c>
      <c r="D74" s="64"/>
      <c r="E74" s="64"/>
      <c r="F74" s="64"/>
      <c r="G74" s="64"/>
      <c r="H74" s="64"/>
      <c r="I74" s="70"/>
      <c r="J74" s="67"/>
      <c r="K74" s="67"/>
      <c r="L74" s="68"/>
      <c r="M74" s="307">
        <f>SUMIF($D$12:$D$66,"CAP (60/85)",M12:M66)</f>
        <v>0</v>
      </c>
      <c r="N74" s="307">
        <f t="shared" si="36"/>
        <v>0</v>
      </c>
      <c r="O74" s="307">
        <f>ROUND(N74*(1+S7),2)</f>
        <v>0</v>
      </c>
      <c r="P74" s="307">
        <f t="shared" si="37"/>
        <v>0</v>
      </c>
      <c r="Q74" s="192">
        <f t="shared" si="35"/>
        <v>0</v>
      </c>
      <c r="R74" s="307"/>
      <c r="S74" s="307">
        <f t="shared" si="38"/>
        <v>0</v>
      </c>
      <c r="U74" s="241" t="str">
        <f t="shared" ref="U74" si="40">IF(M74&gt;0,"x","")</f>
        <v/>
      </c>
      <c r="W74" s="191"/>
      <c r="X74" s="191"/>
      <c r="Y74" s="191"/>
      <c r="AD74" s="72"/>
      <c r="AE74" s="72"/>
      <c r="AU74" s="69"/>
      <c r="AV74" s="69"/>
      <c r="AY74" s="69"/>
      <c r="AZ74" s="69"/>
      <c r="BA74" s="69"/>
      <c r="BB74" s="69"/>
    </row>
    <row r="75" spans="1:54" ht="10.8" thickBot="1" x14ac:dyDescent="0.25">
      <c r="A75" s="61" t="s">
        <v>20</v>
      </c>
      <c r="B75" s="62"/>
      <c r="C75" s="63" t="s">
        <v>206</v>
      </c>
      <c r="D75" s="64"/>
      <c r="E75" s="64"/>
      <c r="F75" s="64"/>
      <c r="G75" s="64"/>
      <c r="H75" s="64"/>
      <c r="I75" s="70"/>
      <c r="J75" s="67"/>
      <c r="K75" s="67"/>
      <c r="L75" s="68"/>
      <c r="M75" s="307">
        <f>SUMIF($D$12:$D$66,"CAP (65/90)",M12:M66)</f>
        <v>0</v>
      </c>
      <c r="N75" s="307">
        <f t="shared" si="36"/>
        <v>0</v>
      </c>
      <c r="O75" s="307">
        <f>ROUND(N75*(1+S7),2)</f>
        <v>0</v>
      </c>
      <c r="P75" s="307">
        <f t="shared" si="37"/>
        <v>0</v>
      </c>
      <c r="Q75" s="192">
        <f t="shared" si="35"/>
        <v>0</v>
      </c>
      <c r="R75" s="307"/>
      <c r="S75" s="307">
        <f t="shared" si="38"/>
        <v>0</v>
      </c>
      <c r="U75" s="241" t="str">
        <f t="shared" ref="U75" si="41">IF(M75&gt;0,"x","")</f>
        <v/>
      </c>
      <c r="W75" s="191"/>
      <c r="X75" s="191"/>
      <c r="Y75" s="191"/>
      <c r="AD75" s="72"/>
      <c r="AE75" s="72"/>
      <c r="AU75" s="69"/>
      <c r="AV75" s="69"/>
      <c r="AY75" s="69"/>
      <c r="AZ75" s="69"/>
      <c r="BA75" s="69"/>
      <c r="BB75" s="69"/>
    </row>
    <row r="76" spans="1:54" ht="10.8" thickBot="1" x14ac:dyDescent="0.25">
      <c r="A76" s="61" t="s">
        <v>20</v>
      </c>
      <c r="B76" s="62"/>
      <c r="C76" s="63" t="s">
        <v>95</v>
      </c>
      <c r="D76" s="64"/>
      <c r="E76" s="64"/>
      <c r="F76" s="64"/>
      <c r="G76" s="64"/>
      <c r="H76" s="64"/>
      <c r="I76" s="70"/>
      <c r="J76" s="67"/>
      <c r="K76" s="67"/>
      <c r="L76" s="68"/>
      <c r="M76" s="307">
        <f>SUMIF($D$12:$D$66,"CM-30",M12:M66)</f>
        <v>0</v>
      </c>
      <c r="N76" s="307">
        <f t="shared" si="36"/>
        <v>0</v>
      </c>
      <c r="O76" s="307">
        <f>ROUND(N76*(1+S6),2)</f>
        <v>0</v>
      </c>
      <c r="P76" s="307">
        <f t="shared" si="37"/>
        <v>0</v>
      </c>
      <c r="Q76" s="192">
        <f t="shared" si="35"/>
        <v>0</v>
      </c>
      <c r="R76" s="307"/>
      <c r="S76" s="307">
        <f t="shared" si="38"/>
        <v>0</v>
      </c>
      <c r="U76" s="241" t="str">
        <f t="shared" si="39"/>
        <v/>
      </c>
      <c r="W76" s="191"/>
      <c r="X76" s="191"/>
      <c r="Y76" s="191"/>
      <c r="AY76" s="69"/>
      <c r="AZ76" s="69"/>
      <c r="BA76" s="69"/>
      <c r="BB76" s="69"/>
    </row>
    <row r="77" spans="1:54" ht="10.8" thickBot="1" x14ac:dyDescent="0.25">
      <c r="A77" s="61" t="s">
        <v>20</v>
      </c>
      <c r="B77" s="62"/>
      <c r="C77" s="63" t="s">
        <v>96</v>
      </c>
      <c r="D77" s="64"/>
      <c r="E77" s="64"/>
      <c r="F77" s="64"/>
      <c r="G77" s="64"/>
      <c r="H77" s="64"/>
      <c r="I77" s="70"/>
      <c r="J77" s="67"/>
      <c r="K77" s="189"/>
      <c r="L77" s="190"/>
      <c r="M77" s="307">
        <f>SUMIF($D$12:$D$66,"Emulsão EAI",M12:M66)</f>
        <v>0</v>
      </c>
      <c r="N77" s="307">
        <f t="shared" si="36"/>
        <v>0</v>
      </c>
      <c r="O77" s="307">
        <f>ROUND(N77*(1+S8),2)</f>
        <v>0</v>
      </c>
      <c r="P77" s="307">
        <f t="shared" si="37"/>
        <v>0</v>
      </c>
      <c r="Q77" s="192">
        <f t="shared" si="35"/>
        <v>0</v>
      </c>
      <c r="R77" s="307"/>
      <c r="S77" s="307">
        <f t="shared" si="38"/>
        <v>0</v>
      </c>
      <c r="U77" s="241" t="str">
        <f t="shared" si="39"/>
        <v/>
      </c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Y77" s="69"/>
      <c r="AZ77" s="69"/>
      <c r="BA77" s="69"/>
      <c r="BB77" s="69"/>
    </row>
    <row r="78" spans="1:54" ht="10.8" thickBot="1" x14ac:dyDescent="0.25">
      <c r="A78" s="61" t="s">
        <v>20</v>
      </c>
      <c r="B78" s="62"/>
      <c r="C78" s="63" t="s">
        <v>207</v>
      </c>
      <c r="D78" s="64"/>
      <c r="E78" s="64"/>
      <c r="F78" s="64"/>
      <c r="G78" s="64"/>
      <c r="H78" s="64"/>
      <c r="I78" s="70"/>
      <c r="J78" s="67"/>
      <c r="K78" s="189"/>
      <c r="L78" s="190"/>
      <c r="M78" s="307">
        <f>SUMIF($D$12:$D$66,"Emulsão RM 1C",M12:M66)</f>
        <v>0</v>
      </c>
      <c r="N78" s="307">
        <f t="shared" si="36"/>
        <v>0</v>
      </c>
      <c r="O78" s="307">
        <f>ROUND(N78*(1+S8),2)</f>
        <v>0</v>
      </c>
      <c r="P78" s="307">
        <f t="shared" si="37"/>
        <v>0</v>
      </c>
      <c r="Q78" s="192">
        <f t="shared" si="35"/>
        <v>0</v>
      </c>
      <c r="R78" s="307"/>
      <c r="S78" s="307">
        <f t="shared" si="38"/>
        <v>0</v>
      </c>
      <c r="U78" s="241" t="str">
        <f t="shared" ref="U78" si="42">IF(M78&gt;0,"x","")</f>
        <v/>
      </c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Y78" s="69"/>
      <c r="AZ78" s="69"/>
      <c r="BA78" s="69"/>
      <c r="BB78" s="69"/>
    </row>
    <row r="79" spans="1:54" ht="10.8" thickBot="1" x14ac:dyDescent="0.25">
      <c r="A79" s="61" t="s">
        <v>20</v>
      </c>
      <c r="B79" s="62"/>
      <c r="C79" s="63" t="s">
        <v>97</v>
      </c>
      <c r="D79" s="64"/>
      <c r="E79" s="64"/>
      <c r="F79" s="64"/>
      <c r="G79" s="64"/>
      <c r="H79" s="64"/>
      <c r="I79" s="70"/>
      <c r="J79" s="67"/>
      <c r="K79" s="189"/>
      <c r="L79" s="190"/>
      <c r="M79" s="307">
        <f>SUMIF($D$12:$D$66,"Emulsão RM 2C",M12:M66)</f>
        <v>0</v>
      </c>
      <c r="N79" s="307">
        <f t="shared" si="36"/>
        <v>0</v>
      </c>
      <c r="O79" s="307">
        <f>ROUND(N79*(1+S8),2)</f>
        <v>0</v>
      </c>
      <c r="P79" s="307">
        <f t="shared" si="37"/>
        <v>0</v>
      </c>
      <c r="Q79" s="192">
        <f t="shared" si="35"/>
        <v>0</v>
      </c>
      <c r="R79" s="307"/>
      <c r="S79" s="307">
        <f t="shared" si="38"/>
        <v>0</v>
      </c>
      <c r="U79" s="241" t="str">
        <f t="shared" si="39"/>
        <v/>
      </c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Y79" s="69"/>
      <c r="AZ79" s="69"/>
      <c r="BA79" s="69"/>
      <c r="BB79" s="69"/>
    </row>
    <row r="80" spans="1:54" ht="10.8" thickBot="1" x14ac:dyDescent="0.25">
      <c r="A80" s="61" t="s">
        <v>20</v>
      </c>
      <c r="B80" s="62"/>
      <c r="C80" s="63" t="s">
        <v>98</v>
      </c>
      <c r="D80" s="64"/>
      <c r="E80" s="64"/>
      <c r="F80" s="64"/>
      <c r="G80" s="64"/>
      <c r="H80" s="64"/>
      <c r="I80" s="70"/>
      <c r="J80" s="67"/>
      <c r="K80" s="189"/>
      <c r="L80" s="190"/>
      <c r="M80" s="307">
        <f>SUMIF($D$12:$D$66,"Emulsão RR 1C",M12:M66)</f>
        <v>0</v>
      </c>
      <c r="N80" s="307">
        <f t="shared" si="36"/>
        <v>0</v>
      </c>
      <c r="O80" s="307">
        <f>ROUND(N80*(1+S8),2)</f>
        <v>0</v>
      </c>
      <c r="P80" s="307">
        <f t="shared" si="37"/>
        <v>0</v>
      </c>
      <c r="Q80" s="192">
        <f t="shared" si="35"/>
        <v>0</v>
      </c>
      <c r="R80" s="307"/>
      <c r="S80" s="307">
        <f t="shared" si="38"/>
        <v>0</v>
      </c>
      <c r="U80" s="241" t="str">
        <f t="shared" si="39"/>
        <v/>
      </c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Y80" s="69"/>
      <c r="AZ80" s="69"/>
      <c r="BA80" s="69"/>
      <c r="BB80" s="69"/>
    </row>
    <row r="81" spans="1:54" ht="10.8" thickBot="1" x14ac:dyDescent="0.25">
      <c r="A81" s="61" t="s">
        <v>20</v>
      </c>
      <c r="B81" s="62"/>
      <c r="C81" s="63" t="s">
        <v>99</v>
      </c>
      <c r="D81" s="64"/>
      <c r="E81" s="64"/>
      <c r="F81" s="64"/>
      <c r="G81" s="64"/>
      <c r="H81" s="64"/>
      <c r="I81" s="70"/>
      <c r="J81" s="67"/>
      <c r="K81" s="189"/>
      <c r="L81" s="190"/>
      <c r="M81" s="307">
        <f>SUMIF($D$12:$D$66,"Emulsão RR 2C",M12:M66)</f>
        <v>0</v>
      </c>
      <c r="N81" s="307">
        <f t="shared" si="36"/>
        <v>0</v>
      </c>
      <c r="O81" s="307">
        <f>ROUND(N81*(1+S8),2)</f>
        <v>0</v>
      </c>
      <c r="P81" s="307">
        <f t="shared" si="37"/>
        <v>0</v>
      </c>
      <c r="Q81" s="192">
        <f t="shared" si="35"/>
        <v>0</v>
      </c>
      <c r="R81" s="307"/>
      <c r="S81" s="307">
        <f t="shared" si="38"/>
        <v>0</v>
      </c>
      <c r="U81" s="241" t="str">
        <f t="shared" ref="U81" si="43">IF(M81&gt;0,"x","")</f>
        <v/>
      </c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Y81" s="69"/>
      <c r="AZ81" s="69"/>
      <c r="BA81" s="69"/>
      <c r="BB81" s="69"/>
    </row>
    <row r="82" spans="1:54" ht="10.8" thickBot="1" x14ac:dyDescent="0.25">
      <c r="A82" s="61" t="s">
        <v>20</v>
      </c>
      <c r="B82" s="62"/>
      <c r="C82" s="63" t="s">
        <v>208</v>
      </c>
      <c r="D82" s="64"/>
      <c r="E82" s="64"/>
      <c r="F82" s="64"/>
      <c r="G82" s="64"/>
      <c r="H82" s="64"/>
      <c r="I82" s="70"/>
      <c r="J82" s="67"/>
      <c r="K82" s="189"/>
      <c r="L82" s="190"/>
      <c r="M82" s="307">
        <f>SUMIF($D$12:$D$66,"RC-1C-E",M12:M66)</f>
        <v>0</v>
      </c>
      <c r="N82" s="307">
        <f t="shared" si="36"/>
        <v>0</v>
      </c>
      <c r="O82" s="307">
        <f>ROUND(N82*(1+S8),2)</f>
        <v>0</v>
      </c>
      <c r="P82" s="307">
        <f t="shared" si="37"/>
        <v>0</v>
      </c>
      <c r="Q82" s="192">
        <f t="shared" si="35"/>
        <v>0</v>
      </c>
      <c r="R82" s="307"/>
      <c r="S82" s="307">
        <f t="shared" si="38"/>
        <v>0</v>
      </c>
      <c r="U82" s="241" t="str">
        <f t="shared" si="39"/>
        <v/>
      </c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Y82" s="69"/>
      <c r="AZ82" s="69"/>
      <c r="BA82" s="69"/>
      <c r="BB82" s="69"/>
    </row>
    <row r="83" spans="1:54" ht="10.8" thickBot="1" x14ac:dyDescent="0.25">
      <c r="A83" s="449"/>
      <c r="U83" s="9" t="s">
        <v>100</v>
      </c>
      <c r="AD83" s="72"/>
      <c r="AE83" s="72"/>
      <c r="AU83" s="69"/>
      <c r="AV83" s="69"/>
      <c r="AY83" s="69"/>
      <c r="AZ83" s="69"/>
      <c r="BA83" s="69"/>
      <c r="BB83" s="69"/>
    </row>
    <row r="84" spans="1:54" ht="10.8" thickBot="1" x14ac:dyDescent="0.25">
      <c r="A84" s="61" t="s">
        <v>20</v>
      </c>
      <c r="B84" s="62"/>
      <c r="C84" s="63" t="s">
        <v>84</v>
      </c>
      <c r="D84" s="64"/>
      <c r="E84" s="64"/>
      <c r="F84" s="64"/>
      <c r="G84" s="64"/>
      <c r="H84" s="64"/>
      <c r="I84" s="66"/>
      <c r="J84" s="67"/>
      <c r="K84" s="67"/>
      <c r="L84" s="68"/>
      <c r="M84" s="307">
        <f>SUM(M71:M82)</f>
        <v>0</v>
      </c>
      <c r="N84" s="307">
        <f>SUM(N71:N82)</f>
        <v>0</v>
      </c>
      <c r="O84" s="307">
        <f>SUM(O71:O82)</f>
        <v>0</v>
      </c>
      <c r="P84" s="307">
        <f>SUM(P71:P82)</f>
        <v>0</v>
      </c>
      <c r="Q84" s="198">
        <f t="shared" ref="Q84:R84" si="44">SUM(Q71:Q82)</f>
        <v>0</v>
      </c>
      <c r="R84" s="307">
        <f t="shared" si="44"/>
        <v>0</v>
      </c>
      <c r="S84" s="307">
        <f>SUM(S71:S82)</f>
        <v>0</v>
      </c>
      <c r="U84" s="241" t="str">
        <f>IF(M84&gt;0,"x","")</f>
        <v/>
      </c>
      <c r="V84" s="191"/>
      <c r="AU84" s="69"/>
      <c r="AV84" s="69"/>
      <c r="AY84" s="69"/>
      <c r="AZ84" s="69"/>
      <c r="BA84" s="69"/>
      <c r="BB84" s="69"/>
    </row>
    <row r="85" spans="1:54" ht="10.8" thickBot="1" x14ac:dyDescent="0.25">
      <c r="N85" s="69"/>
      <c r="O85" s="191"/>
      <c r="P85" s="234" t="s">
        <v>110</v>
      </c>
      <c r="Q85" s="235"/>
      <c r="R85" s="236"/>
      <c r="S85" s="304">
        <f>IF(PROPOSTA!J8=0,0,ROUND(S84/PROPOSTA!J8,4))</f>
        <v>0</v>
      </c>
      <c r="U85" s="241" t="str">
        <f>IF(M84&gt;0,"x","")</f>
        <v/>
      </c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Y85" s="69"/>
      <c r="AZ85" s="69"/>
      <c r="BA85" s="69"/>
      <c r="BB85" s="69"/>
    </row>
    <row r="86" spans="1:54" x14ac:dyDescent="0.2">
      <c r="N86" s="191"/>
      <c r="O86" s="191"/>
      <c r="AY86" s="69"/>
      <c r="AZ86" s="69"/>
      <c r="BA86" s="69"/>
      <c r="BB86" s="69"/>
    </row>
    <row r="87" spans="1:54" x14ac:dyDescent="0.2">
      <c r="N87" s="191"/>
      <c r="O87" s="191"/>
      <c r="AD87" s="72"/>
      <c r="AE87" s="72"/>
      <c r="AY87" s="69"/>
      <c r="AZ87" s="69"/>
      <c r="BA87" s="69"/>
      <c r="BB87" s="69"/>
    </row>
    <row r="88" spans="1:54" x14ac:dyDescent="0.2">
      <c r="M88" s="69"/>
      <c r="N88" s="69"/>
      <c r="O88" s="69"/>
      <c r="P88" s="69"/>
      <c r="Q88" s="69"/>
      <c r="R88" s="69"/>
      <c r="S88" s="69"/>
      <c r="AY88" s="69"/>
      <c r="AZ88" s="69"/>
      <c r="BA88" s="69"/>
      <c r="BB88" s="69"/>
    </row>
    <row r="89" spans="1:54" x14ac:dyDescent="0.2">
      <c r="N89" s="191"/>
      <c r="O89" s="191"/>
      <c r="AD89" s="72"/>
      <c r="AE89" s="72"/>
      <c r="AY89" s="69"/>
      <c r="AZ89" s="69"/>
      <c r="BA89" s="69"/>
      <c r="BB89" s="69"/>
    </row>
    <row r="90" spans="1:54" x14ac:dyDescent="0.2">
      <c r="M90" s="69"/>
      <c r="N90" s="191"/>
      <c r="O90" s="191"/>
      <c r="AY90" s="69"/>
      <c r="AZ90" s="69"/>
      <c r="BA90" s="69"/>
      <c r="BB90" s="69"/>
    </row>
    <row r="91" spans="1:54" x14ac:dyDescent="0.2">
      <c r="AD91" s="72"/>
      <c r="AE91" s="72"/>
      <c r="AY91" s="69"/>
      <c r="AZ91" s="69"/>
      <c r="BA91" s="69"/>
      <c r="BB91" s="69"/>
    </row>
    <row r="92" spans="1:54" x14ac:dyDescent="0.2">
      <c r="S92" s="191"/>
      <c r="AY92" s="69"/>
      <c r="AZ92" s="69"/>
      <c r="BA92" s="69"/>
      <c r="BB92" s="69"/>
    </row>
    <row r="93" spans="1:54" x14ac:dyDescent="0.2">
      <c r="AE93" s="72"/>
      <c r="AY93" s="69"/>
      <c r="AZ93" s="69"/>
      <c r="BA93" s="69"/>
      <c r="BB93" s="69"/>
    </row>
    <row r="94" spans="1:54" x14ac:dyDescent="0.2">
      <c r="AD94" s="69"/>
      <c r="AY94" s="69"/>
      <c r="AZ94" s="69"/>
      <c r="BA94" s="69"/>
      <c r="BB94" s="69"/>
    </row>
    <row r="95" spans="1:54" x14ac:dyDescent="0.2">
      <c r="AE95" s="72"/>
      <c r="AY95" s="69"/>
      <c r="AZ95" s="69"/>
      <c r="BA95" s="69"/>
      <c r="BB95" s="69"/>
    </row>
    <row r="96" spans="1:54" x14ac:dyDescent="0.2">
      <c r="AY96" s="69"/>
      <c r="AZ96" s="69"/>
      <c r="BA96" s="69"/>
      <c r="BB96" s="69"/>
    </row>
    <row r="97" spans="30:54" x14ac:dyDescent="0.2">
      <c r="AE97" s="72"/>
      <c r="AY97" s="69"/>
      <c r="AZ97" s="69"/>
      <c r="BA97" s="69"/>
      <c r="BB97" s="69"/>
    </row>
    <row r="98" spans="30:54" x14ac:dyDescent="0.2">
      <c r="AE98" s="72"/>
      <c r="AY98" s="69"/>
      <c r="AZ98" s="69"/>
      <c r="BA98" s="69"/>
      <c r="BB98" s="69"/>
    </row>
    <row r="99" spans="30:54" x14ac:dyDescent="0.2">
      <c r="AE99" s="72"/>
      <c r="AY99" s="69"/>
      <c r="AZ99" s="69"/>
      <c r="BA99" s="69"/>
      <c r="BB99" s="69"/>
    </row>
    <row r="100" spans="30:54" x14ac:dyDescent="0.2">
      <c r="AE100" s="72"/>
      <c r="AY100" s="69"/>
      <c r="AZ100" s="69"/>
      <c r="BA100" s="69"/>
      <c r="BB100" s="69"/>
    </row>
    <row r="101" spans="30:54" x14ac:dyDescent="0.2">
      <c r="AD101" s="72"/>
      <c r="AE101" s="72"/>
      <c r="AY101" s="69"/>
      <c r="AZ101" s="69"/>
      <c r="BA101" s="69"/>
      <c r="BB101" s="69"/>
    </row>
    <row r="102" spans="30:54" x14ac:dyDescent="0.2">
      <c r="AD102" s="72"/>
      <c r="AE102" s="72"/>
      <c r="AY102" s="69"/>
      <c r="AZ102" s="69"/>
      <c r="BA102" s="69"/>
      <c r="BB102" s="69"/>
    </row>
    <row r="103" spans="30:54" x14ac:dyDescent="0.2">
      <c r="AD103" s="72"/>
      <c r="AE103" s="72"/>
      <c r="AY103" s="69"/>
      <c r="AZ103" s="69"/>
      <c r="BA103" s="69"/>
      <c r="BB103" s="69"/>
    </row>
    <row r="104" spans="30:54" x14ac:dyDescent="0.2">
      <c r="AD104" s="72"/>
      <c r="AE104" s="72"/>
      <c r="AY104" s="69"/>
      <c r="AZ104" s="69"/>
      <c r="BA104" s="69"/>
      <c r="BB104" s="69"/>
    </row>
    <row r="105" spans="30:54" x14ac:dyDescent="0.2">
      <c r="AD105" s="72"/>
      <c r="AE105" s="72"/>
      <c r="AY105" s="69"/>
      <c r="AZ105" s="69"/>
      <c r="BA105" s="69"/>
      <c r="BB105" s="69"/>
    </row>
    <row r="106" spans="30:54" x14ac:dyDescent="0.2">
      <c r="AD106" s="72"/>
      <c r="AE106" s="72"/>
      <c r="AY106" s="69"/>
      <c r="AZ106" s="69"/>
      <c r="BA106" s="69"/>
      <c r="BB106" s="69"/>
    </row>
    <row r="107" spans="30:54" x14ac:dyDescent="0.2">
      <c r="AD107" s="72"/>
      <c r="AE107" s="72"/>
      <c r="AY107" s="69"/>
      <c r="AZ107" s="69"/>
      <c r="BA107" s="69"/>
      <c r="BB107" s="69"/>
    </row>
    <row r="108" spans="30:54" x14ac:dyDescent="0.2">
      <c r="AD108" s="72"/>
      <c r="AE108" s="72"/>
      <c r="AY108" s="69"/>
      <c r="AZ108" s="69"/>
      <c r="BA108" s="69"/>
      <c r="BB108" s="69"/>
    </row>
    <row r="109" spans="30:54" x14ac:dyDescent="0.2">
      <c r="AD109" s="72"/>
      <c r="AE109" s="72"/>
      <c r="AY109" s="69"/>
      <c r="AZ109" s="69"/>
      <c r="BA109" s="69"/>
      <c r="BB109" s="69"/>
    </row>
    <row r="110" spans="30:54" x14ac:dyDescent="0.2">
      <c r="AD110" s="72"/>
      <c r="AE110" s="72"/>
      <c r="AY110" s="69"/>
      <c r="AZ110" s="69"/>
      <c r="BA110" s="69"/>
      <c r="BB110" s="69"/>
    </row>
    <row r="111" spans="30:54" x14ac:dyDescent="0.2">
      <c r="AD111" s="72"/>
      <c r="AE111" s="72"/>
      <c r="AY111" s="69"/>
      <c r="AZ111" s="69"/>
      <c r="BA111" s="69"/>
      <c r="BB111" s="69"/>
    </row>
    <row r="112" spans="30:54" x14ac:dyDescent="0.2">
      <c r="AD112" s="72"/>
      <c r="AE112" s="72"/>
      <c r="AY112" s="69"/>
      <c r="AZ112" s="69"/>
      <c r="BA112" s="69"/>
      <c r="BB112" s="69"/>
    </row>
    <row r="113" spans="30:54" x14ac:dyDescent="0.2">
      <c r="AD113" s="72"/>
      <c r="AE113" s="72"/>
      <c r="AY113" s="69"/>
      <c r="AZ113" s="69"/>
      <c r="BA113" s="69"/>
      <c r="BB113" s="69"/>
    </row>
    <row r="114" spans="30:54" x14ac:dyDescent="0.2">
      <c r="AD114" s="72"/>
      <c r="AE114" s="72"/>
      <c r="AY114" s="69"/>
      <c r="AZ114" s="69"/>
      <c r="BA114" s="69"/>
      <c r="BB114" s="69"/>
    </row>
    <row r="115" spans="30:54" x14ac:dyDescent="0.2">
      <c r="AD115" s="72"/>
      <c r="AE115" s="72"/>
      <c r="AY115" s="69"/>
      <c r="AZ115" s="69"/>
      <c r="BA115" s="69"/>
      <c r="BB115" s="69"/>
    </row>
    <row r="116" spans="30:54" x14ac:dyDescent="0.2">
      <c r="AD116" s="72"/>
      <c r="AE116" s="72"/>
      <c r="AY116" s="69"/>
      <c r="AZ116" s="69"/>
      <c r="BA116" s="69"/>
      <c r="BB116" s="69"/>
    </row>
    <row r="117" spans="30:54" x14ac:dyDescent="0.2">
      <c r="AD117" s="72"/>
      <c r="AE117" s="72"/>
      <c r="AY117" s="69"/>
      <c r="AZ117" s="69"/>
      <c r="BA117" s="69"/>
      <c r="BB117" s="69"/>
    </row>
    <row r="118" spans="30:54" x14ac:dyDescent="0.2">
      <c r="AD118" s="72"/>
      <c r="AE118" s="72"/>
      <c r="AY118" s="69"/>
      <c r="AZ118" s="69"/>
      <c r="BA118" s="69"/>
      <c r="BB118" s="69"/>
    </row>
    <row r="119" spans="30:54" x14ac:dyDescent="0.2">
      <c r="AD119" s="72"/>
      <c r="AE119" s="72"/>
      <c r="AY119" s="69"/>
      <c r="AZ119" s="69"/>
      <c r="BA119" s="69"/>
      <c r="BB119" s="69"/>
    </row>
    <row r="120" spans="30:54" x14ac:dyDescent="0.2">
      <c r="AD120" s="72"/>
      <c r="AE120" s="72"/>
      <c r="AY120" s="69"/>
      <c r="AZ120" s="69"/>
      <c r="BA120" s="69"/>
      <c r="BB120" s="69"/>
    </row>
    <row r="121" spans="30:54" x14ac:dyDescent="0.2">
      <c r="AD121" s="72"/>
      <c r="AE121" s="72"/>
      <c r="AY121" s="69"/>
      <c r="AZ121" s="69"/>
      <c r="BA121" s="69"/>
      <c r="BB121" s="69"/>
    </row>
    <row r="122" spans="30:54" x14ac:dyDescent="0.2">
      <c r="AD122" s="72"/>
      <c r="AE122" s="72"/>
      <c r="AY122" s="69"/>
      <c r="AZ122" s="69"/>
      <c r="BA122" s="69"/>
      <c r="BB122" s="69"/>
    </row>
    <row r="123" spans="30:54" x14ac:dyDescent="0.2">
      <c r="AD123" s="72"/>
      <c r="AE123" s="72"/>
      <c r="AY123" s="69"/>
      <c r="AZ123" s="69"/>
      <c r="BA123" s="69"/>
      <c r="BB123" s="69"/>
    </row>
    <row r="124" spans="30:54" x14ac:dyDescent="0.2">
      <c r="AD124" s="72"/>
      <c r="AE124" s="72"/>
      <c r="AY124" s="69"/>
      <c r="AZ124" s="69"/>
      <c r="BA124" s="69"/>
      <c r="BB124" s="69"/>
    </row>
    <row r="125" spans="30:54" x14ac:dyDescent="0.2">
      <c r="AD125" s="72"/>
      <c r="AE125" s="72"/>
      <c r="AY125" s="69"/>
      <c r="AZ125" s="69"/>
      <c r="BA125" s="69"/>
      <c r="BB125" s="69"/>
    </row>
    <row r="126" spans="30:54" x14ac:dyDescent="0.2">
      <c r="AD126" s="72"/>
      <c r="AE126" s="72"/>
      <c r="AY126" s="69"/>
      <c r="AZ126" s="69"/>
      <c r="BA126" s="69"/>
      <c r="BB126" s="69"/>
    </row>
    <row r="127" spans="30:54" x14ac:dyDescent="0.2">
      <c r="AD127" s="72"/>
      <c r="AE127" s="72"/>
      <c r="AY127" s="69"/>
      <c r="AZ127" s="69"/>
      <c r="BA127" s="69"/>
      <c r="BB127" s="69"/>
    </row>
    <row r="128" spans="30:54" x14ac:dyDescent="0.2">
      <c r="AD128" s="72"/>
      <c r="AE128" s="72"/>
      <c r="AY128" s="69"/>
      <c r="AZ128" s="69"/>
      <c r="BA128" s="69"/>
      <c r="BB128" s="69"/>
    </row>
    <row r="129" spans="30:54" x14ac:dyDescent="0.2">
      <c r="AD129" s="72"/>
      <c r="AE129" s="72"/>
      <c r="AY129" s="69"/>
      <c r="AZ129" s="69"/>
      <c r="BA129" s="69"/>
      <c r="BB129" s="69"/>
    </row>
    <row r="130" spans="30:54" x14ac:dyDescent="0.2">
      <c r="AD130" s="72"/>
      <c r="AE130" s="72"/>
      <c r="AY130" s="69"/>
      <c r="AZ130" s="69"/>
      <c r="BA130" s="69"/>
      <c r="BB130" s="69"/>
    </row>
    <row r="131" spans="30:54" x14ac:dyDescent="0.2">
      <c r="AD131" s="72"/>
      <c r="AE131" s="72"/>
      <c r="AY131" s="69"/>
      <c r="AZ131" s="69"/>
      <c r="BA131" s="69"/>
      <c r="BB131" s="69"/>
    </row>
    <row r="132" spans="30:54" x14ac:dyDescent="0.2">
      <c r="AD132" s="72"/>
      <c r="AE132" s="72"/>
      <c r="AY132" s="69"/>
      <c r="AZ132" s="69"/>
      <c r="BA132" s="69"/>
      <c r="BB132" s="69"/>
    </row>
    <row r="133" spans="30:54" x14ac:dyDescent="0.2">
      <c r="AD133" s="72"/>
      <c r="AE133" s="72"/>
      <c r="AY133" s="69"/>
      <c r="AZ133" s="69"/>
      <c r="BA133" s="69"/>
      <c r="BB133" s="69"/>
    </row>
    <row r="134" spans="30:54" x14ac:dyDescent="0.2">
      <c r="AD134" s="72"/>
      <c r="AE134" s="72"/>
      <c r="AY134" s="69"/>
      <c r="AZ134" s="69"/>
      <c r="BA134" s="69"/>
      <c r="BB134" s="69"/>
    </row>
    <row r="135" spans="30:54" x14ac:dyDescent="0.2">
      <c r="AD135" s="72"/>
      <c r="AE135" s="72"/>
      <c r="AY135" s="69"/>
      <c r="AZ135" s="69"/>
      <c r="BA135" s="69"/>
      <c r="BB135" s="69"/>
    </row>
    <row r="136" spans="30:54" x14ac:dyDescent="0.2">
      <c r="AD136" s="72"/>
      <c r="AE136" s="72"/>
      <c r="AY136" s="69"/>
      <c r="AZ136" s="69"/>
      <c r="BA136" s="69"/>
      <c r="BB136" s="69"/>
    </row>
    <row r="137" spans="30:54" x14ac:dyDescent="0.2">
      <c r="AD137" s="72"/>
      <c r="AE137" s="72"/>
      <c r="AY137" s="69"/>
      <c r="AZ137" s="69"/>
      <c r="BA137" s="69"/>
      <c r="BB137" s="69"/>
    </row>
    <row r="138" spans="30:54" x14ac:dyDescent="0.2">
      <c r="AD138" s="72"/>
      <c r="AE138" s="72"/>
      <c r="AY138" s="69"/>
      <c r="AZ138" s="69"/>
      <c r="BA138" s="69"/>
      <c r="BB138" s="69"/>
    </row>
    <row r="139" spans="30:54" x14ac:dyDescent="0.2">
      <c r="AD139" s="72"/>
      <c r="AE139" s="72"/>
      <c r="AY139" s="69"/>
      <c r="AZ139" s="69"/>
      <c r="BA139" s="69"/>
      <c r="BB139" s="69"/>
    </row>
    <row r="140" spans="30:54" x14ac:dyDescent="0.2">
      <c r="AD140" s="72"/>
      <c r="AE140" s="72"/>
      <c r="AY140" s="69"/>
      <c r="AZ140" s="69"/>
      <c r="BA140" s="69"/>
      <c r="BB140" s="69"/>
    </row>
    <row r="141" spans="30:54" x14ac:dyDescent="0.2">
      <c r="AD141" s="72"/>
      <c r="AE141" s="72"/>
      <c r="AY141" s="69"/>
      <c r="AZ141" s="69"/>
      <c r="BA141" s="69"/>
      <c r="BB141" s="69"/>
    </row>
    <row r="142" spans="30:54" x14ac:dyDescent="0.2">
      <c r="AD142" s="72"/>
      <c r="AE142" s="72"/>
      <c r="AY142" s="69"/>
      <c r="AZ142" s="69"/>
      <c r="BA142" s="69"/>
      <c r="BB142" s="69"/>
    </row>
    <row r="143" spans="30:54" x14ac:dyDescent="0.2">
      <c r="AD143" s="72"/>
      <c r="AE143" s="72"/>
      <c r="AY143" s="69"/>
      <c r="AZ143" s="69"/>
      <c r="BA143" s="69"/>
      <c r="BB143" s="69"/>
    </row>
    <row r="144" spans="30:54" x14ac:dyDescent="0.2">
      <c r="AD144" s="72"/>
      <c r="AE144" s="72"/>
      <c r="AY144" s="69"/>
      <c r="AZ144" s="69"/>
      <c r="BA144" s="69"/>
      <c r="BB144" s="69"/>
    </row>
    <row r="145" spans="30:54" x14ac:dyDescent="0.2">
      <c r="AD145" s="72"/>
      <c r="AE145" s="72"/>
      <c r="AY145" s="69"/>
      <c r="AZ145" s="69"/>
      <c r="BA145" s="69"/>
      <c r="BB145" s="69"/>
    </row>
    <row r="146" spans="30:54" x14ac:dyDescent="0.2">
      <c r="AD146" s="72"/>
      <c r="AE146" s="72"/>
      <c r="AY146" s="69"/>
      <c r="AZ146" s="69"/>
      <c r="BA146" s="69"/>
      <c r="BB146" s="69"/>
    </row>
    <row r="147" spans="30:54" x14ac:dyDescent="0.2">
      <c r="AD147" s="72"/>
      <c r="AE147" s="72"/>
      <c r="AY147" s="69"/>
      <c r="AZ147" s="69"/>
      <c r="BA147" s="69"/>
      <c r="BB147" s="69"/>
    </row>
    <row r="148" spans="30:54" x14ac:dyDescent="0.2">
      <c r="AD148" s="72"/>
      <c r="AE148" s="72"/>
      <c r="AY148" s="69"/>
      <c r="AZ148" s="69"/>
      <c r="BA148" s="69"/>
      <c r="BB148" s="69"/>
    </row>
    <row r="149" spans="30:54" x14ac:dyDescent="0.2">
      <c r="AD149" s="72"/>
      <c r="AE149" s="72"/>
      <c r="AY149" s="69"/>
      <c r="AZ149" s="69"/>
      <c r="BA149" s="69"/>
      <c r="BB149" s="69"/>
    </row>
    <row r="150" spans="30:54" x14ac:dyDescent="0.2">
      <c r="AD150" s="72"/>
      <c r="AE150" s="72"/>
      <c r="AY150" s="69"/>
      <c r="AZ150" s="69"/>
      <c r="BA150" s="69"/>
      <c r="BB150" s="69"/>
    </row>
    <row r="151" spans="30:54" x14ac:dyDescent="0.2">
      <c r="AD151" s="72"/>
      <c r="AE151" s="72"/>
      <c r="AY151" s="69"/>
      <c r="AZ151" s="69"/>
      <c r="BA151" s="69"/>
      <c r="BB151" s="69"/>
    </row>
    <row r="152" spans="30:54" x14ac:dyDescent="0.2">
      <c r="AD152" s="72"/>
      <c r="AE152" s="72"/>
      <c r="AY152" s="69"/>
      <c r="AZ152" s="69"/>
      <c r="BA152" s="69"/>
      <c r="BB152" s="69"/>
    </row>
    <row r="153" spans="30:54" x14ac:dyDescent="0.2">
      <c r="AD153" s="72"/>
      <c r="AE153" s="72"/>
      <c r="AY153" s="69"/>
      <c r="AZ153" s="69"/>
      <c r="BA153" s="69"/>
      <c r="BB153" s="69"/>
    </row>
    <row r="154" spans="30:54" x14ac:dyDescent="0.2">
      <c r="AD154" s="72"/>
      <c r="AE154" s="72"/>
      <c r="AY154" s="69"/>
      <c r="AZ154" s="69"/>
      <c r="BA154" s="69"/>
      <c r="BB154" s="69"/>
    </row>
    <row r="155" spans="30:54" x14ac:dyDescent="0.2">
      <c r="AY155" s="69"/>
      <c r="AZ155" s="69"/>
      <c r="BA155" s="69"/>
      <c r="BB155" s="69"/>
    </row>
    <row r="156" spans="30:54" x14ac:dyDescent="0.2">
      <c r="AD156" s="72"/>
      <c r="AE156" s="72"/>
      <c r="AY156" s="69"/>
      <c r="AZ156" s="69"/>
      <c r="BA156" s="69"/>
      <c r="BB156" s="69"/>
    </row>
    <row r="157" spans="30:54" x14ac:dyDescent="0.2">
      <c r="AY157" s="69"/>
      <c r="AZ157" s="69"/>
      <c r="BA157" s="69"/>
      <c r="BB157" s="69"/>
    </row>
    <row r="158" spans="30:54" x14ac:dyDescent="0.2">
      <c r="AY158" s="69"/>
      <c r="AZ158" s="69"/>
      <c r="BA158" s="69"/>
      <c r="BB158" s="69"/>
    </row>
    <row r="159" spans="30:54" x14ac:dyDescent="0.2">
      <c r="AY159" s="69"/>
      <c r="AZ159" s="69"/>
      <c r="BA159" s="69"/>
      <c r="BB159" s="69"/>
    </row>
    <row r="160" spans="30:54" x14ac:dyDescent="0.2">
      <c r="AY160" s="69"/>
      <c r="AZ160" s="69"/>
      <c r="BA160" s="69"/>
      <c r="BB160" s="69"/>
    </row>
    <row r="161" spans="51:54" x14ac:dyDescent="0.2">
      <c r="AY161" s="69"/>
      <c r="AZ161" s="69"/>
      <c r="BA161" s="69"/>
      <c r="BB161" s="69"/>
    </row>
    <row r="162" spans="51:54" x14ac:dyDescent="0.2">
      <c r="AY162" s="69"/>
      <c r="AZ162" s="69"/>
      <c r="BA162" s="69"/>
      <c r="BB162" s="69"/>
    </row>
    <row r="163" spans="51:54" x14ac:dyDescent="0.2">
      <c r="AY163" s="69"/>
      <c r="AZ163" s="69"/>
      <c r="BA163" s="69"/>
      <c r="BB163" s="69"/>
    </row>
    <row r="164" spans="51:54" x14ac:dyDescent="0.2">
      <c r="AY164" s="69"/>
      <c r="AZ164" s="69"/>
      <c r="BA164" s="69"/>
      <c r="BB164" s="69"/>
    </row>
    <row r="165" spans="51:54" x14ac:dyDescent="0.2">
      <c r="AY165" s="69"/>
      <c r="AZ165" s="69"/>
      <c r="BA165" s="69"/>
      <c r="BB165" s="69"/>
    </row>
    <row r="166" spans="51:54" x14ac:dyDescent="0.2">
      <c r="AY166" s="69"/>
      <c r="AZ166" s="69"/>
      <c r="BA166" s="69"/>
      <c r="BB166" s="69"/>
    </row>
    <row r="167" spans="51:54" x14ac:dyDescent="0.2">
      <c r="AY167" s="69"/>
      <c r="AZ167" s="69"/>
      <c r="BA167" s="69"/>
      <c r="BB167" s="69"/>
    </row>
    <row r="168" spans="51:54" x14ac:dyDescent="0.2">
      <c r="AY168" s="69"/>
      <c r="AZ168" s="69"/>
      <c r="BA168" s="69"/>
      <c r="BB168" s="69"/>
    </row>
    <row r="169" spans="51:54" x14ac:dyDescent="0.2">
      <c r="AY169" s="69"/>
      <c r="AZ169" s="69"/>
      <c r="BA169" s="69"/>
      <c r="BB169" s="69"/>
    </row>
    <row r="170" spans="51:54" x14ac:dyDescent="0.2">
      <c r="AY170" s="69"/>
      <c r="AZ170" s="69"/>
      <c r="BA170" s="69"/>
      <c r="BB170" s="69"/>
    </row>
    <row r="171" spans="51:54" x14ac:dyDescent="0.2">
      <c r="AY171" s="69"/>
      <c r="AZ171" s="69"/>
      <c r="BA171" s="69"/>
      <c r="BB171" s="69"/>
    </row>
    <row r="172" spans="51:54" x14ac:dyDescent="0.2">
      <c r="AY172" s="69"/>
      <c r="AZ172" s="69"/>
      <c r="BA172" s="69"/>
      <c r="BB172" s="69"/>
    </row>
    <row r="173" spans="51:54" x14ac:dyDescent="0.2">
      <c r="AY173" s="69"/>
      <c r="AZ173" s="69"/>
      <c r="BA173" s="69"/>
      <c r="BB173" s="69"/>
    </row>
    <row r="174" spans="51:54" x14ac:dyDescent="0.2">
      <c r="AY174" s="69"/>
      <c r="AZ174" s="69"/>
      <c r="BA174" s="69"/>
      <c r="BB174" s="69"/>
    </row>
    <row r="175" spans="51:54" x14ac:dyDescent="0.2">
      <c r="AY175" s="69"/>
      <c r="AZ175" s="69"/>
      <c r="BA175" s="69"/>
      <c r="BB175" s="69"/>
    </row>
    <row r="176" spans="51:54" x14ac:dyDescent="0.2">
      <c r="AY176" s="69"/>
      <c r="AZ176" s="69"/>
      <c r="BA176" s="69"/>
      <c r="BB176" s="69"/>
    </row>
    <row r="177" spans="51:54" x14ac:dyDescent="0.2">
      <c r="AY177" s="69"/>
      <c r="AZ177" s="69"/>
      <c r="BA177" s="69"/>
      <c r="BB177" s="69"/>
    </row>
    <row r="178" spans="51:54" x14ac:dyDescent="0.2">
      <c r="AY178" s="69"/>
      <c r="AZ178" s="69"/>
      <c r="BA178" s="69"/>
      <c r="BB178" s="69"/>
    </row>
    <row r="179" spans="51:54" x14ac:dyDescent="0.2">
      <c r="AY179" s="69"/>
      <c r="AZ179" s="69"/>
      <c r="BA179" s="69"/>
      <c r="BB179" s="69"/>
    </row>
    <row r="180" spans="51:54" x14ac:dyDescent="0.2">
      <c r="AY180" s="69"/>
      <c r="AZ180" s="69"/>
      <c r="BA180" s="69"/>
      <c r="BB180" s="69"/>
    </row>
    <row r="181" spans="51:54" x14ac:dyDescent="0.2">
      <c r="AY181" s="69"/>
      <c r="AZ181" s="69"/>
      <c r="BA181" s="69"/>
      <c r="BB181" s="69"/>
    </row>
    <row r="182" spans="51:54" x14ac:dyDescent="0.2">
      <c r="AY182" s="69"/>
      <c r="AZ182" s="69"/>
      <c r="BA182" s="69"/>
      <c r="BB182" s="69"/>
    </row>
    <row r="183" spans="51:54" x14ac:dyDescent="0.2">
      <c r="AY183" s="69"/>
      <c r="AZ183" s="69"/>
      <c r="BA183" s="69"/>
      <c r="BB183" s="69"/>
    </row>
    <row r="184" spans="51:54" x14ac:dyDescent="0.2">
      <c r="AY184" s="69"/>
      <c r="AZ184" s="69"/>
      <c r="BA184" s="69"/>
      <c r="BB184" s="69"/>
    </row>
    <row r="185" spans="51:54" x14ac:dyDescent="0.2">
      <c r="AY185" s="69"/>
      <c r="AZ185" s="69"/>
      <c r="BA185" s="69"/>
      <c r="BB185" s="69"/>
    </row>
    <row r="186" spans="51:54" x14ac:dyDescent="0.2">
      <c r="AY186" s="69"/>
      <c r="AZ186" s="69"/>
      <c r="BA186" s="69"/>
      <c r="BB186" s="69"/>
    </row>
    <row r="187" spans="51:54" x14ac:dyDescent="0.2">
      <c r="AY187" s="69"/>
      <c r="AZ187" s="69"/>
      <c r="BA187" s="69"/>
      <c r="BB187" s="69"/>
    </row>
    <row r="188" spans="51:54" x14ac:dyDescent="0.2">
      <c r="AY188" s="69"/>
      <c r="AZ188" s="69"/>
      <c r="BA188" s="69"/>
      <c r="BB188" s="69"/>
    </row>
    <row r="189" spans="51:54" x14ac:dyDescent="0.2">
      <c r="AY189" s="69"/>
      <c r="AZ189" s="69"/>
      <c r="BA189" s="69"/>
      <c r="BB189" s="69"/>
    </row>
    <row r="190" spans="51:54" x14ac:dyDescent="0.2">
      <c r="AY190" s="69"/>
      <c r="AZ190" s="69"/>
      <c r="BA190" s="69"/>
      <c r="BB190" s="69"/>
    </row>
    <row r="191" spans="51:54" x14ac:dyDescent="0.2">
      <c r="AY191" s="69"/>
      <c r="AZ191" s="69"/>
      <c r="BA191" s="69"/>
      <c r="BB191" s="69"/>
    </row>
    <row r="192" spans="51:54" x14ac:dyDescent="0.2">
      <c r="AY192" s="69"/>
      <c r="AZ192" s="69"/>
      <c r="BA192" s="69"/>
      <c r="BB192" s="69"/>
    </row>
    <row r="193" spans="51:54" x14ac:dyDescent="0.2">
      <c r="AY193" s="69"/>
      <c r="AZ193" s="69"/>
      <c r="BA193" s="69"/>
      <c r="BB193" s="69"/>
    </row>
    <row r="194" spans="51:54" x14ac:dyDescent="0.2">
      <c r="AY194" s="69"/>
      <c r="AZ194" s="69"/>
      <c r="BA194" s="69"/>
      <c r="BB194" s="69"/>
    </row>
    <row r="195" spans="51:54" x14ac:dyDescent="0.2">
      <c r="AY195" s="69"/>
      <c r="AZ195" s="69"/>
      <c r="BA195" s="69"/>
      <c r="BB195" s="69"/>
    </row>
    <row r="196" spans="51:54" x14ac:dyDescent="0.2">
      <c r="AY196" s="69"/>
      <c r="AZ196" s="69"/>
      <c r="BA196" s="69"/>
      <c r="BB196" s="69"/>
    </row>
    <row r="197" spans="51:54" x14ac:dyDescent="0.2">
      <c r="AY197" s="69"/>
      <c r="AZ197" s="69"/>
      <c r="BA197" s="69"/>
      <c r="BB197" s="69"/>
    </row>
    <row r="198" spans="51:54" x14ac:dyDescent="0.2">
      <c r="AY198" s="69"/>
      <c r="AZ198" s="69"/>
      <c r="BA198" s="69"/>
      <c r="BB198" s="69"/>
    </row>
    <row r="199" spans="51:54" x14ac:dyDescent="0.2">
      <c r="AY199" s="69"/>
      <c r="AZ199" s="69"/>
      <c r="BA199" s="69"/>
      <c r="BB199" s="69"/>
    </row>
    <row r="200" spans="51:54" x14ac:dyDescent="0.2">
      <c r="AY200" s="69"/>
      <c r="AZ200" s="69"/>
      <c r="BA200" s="69"/>
      <c r="BB200" s="69"/>
    </row>
    <row r="201" spans="51:54" x14ac:dyDescent="0.2">
      <c r="AY201" s="69"/>
      <c r="AZ201" s="69"/>
      <c r="BA201" s="69"/>
      <c r="BB201" s="69"/>
    </row>
    <row r="202" spans="51:54" x14ac:dyDescent="0.2">
      <c r="AY202" s="69"/>
      <c r="AZ202" s="69"/>
      <c r="BA202" s="69"/>
      <c r="BB202" s="69"/>
    </row>
    <row r="203" spans="51:54" x14ac:dyDescent="0.2">
      <c r="AY203" s="69"/>
      <c r="AZ203" s="69"/>
      <c r="BA203" s="69"/>
      <c r="BB203" s="69"/>
    </row>
    <row r="204" spans="51:54" x14ac:dyDescent="0.2">
      <c r="AY204" s="69"/>
      <c r="AZ204" s="69"/>
      <c r="BA204" s="69"/>
      <c r="BB204" s="69"/>
    </row>
    <row r="205" spans="51:54" x14ac:dyDescent="0.2">
      <c r="AY205" s="69"/>
      <c r="AZ205" s="69"/>
      <c r="BA205" s="69"/>
      <c r="BB205" s="69"/>
    </row>
    <row r="206" spans="51:54" x14ac:dyDescent="0.2">
      <c r="AY206" s="69"/>
      <c r="AZ206" s="69"/>
      <c r="BA206" s="69"/>
      <c r="BB206" s="69"/>
    </row>
    <row r="207" spans="51:54" x14ac:dyDescent="0.2">
      <c r="AY207" s="69"/>
      <c r="AZ207" s="69"/>
      <c r="BA207" s="69"/>
      <c r="BB207" s="69"/>
    </row>
    <row r="208" spans="51:54" x14ac:dyDescent="0.2">
      <c r="AY208" s="69"/>
      <c r="AZ208" s="69"/>
      <c r="BA208" s="69"/>
      <c r="BB208" s="69"/>
    </row>
    <row r="209" spans="51:54" x14ac:dyDescent="0.2">
      <c r="AY209" s="69"/>
      <c r="AZ209" s="69"/>
      <c r="BA209" s="69"/>
      <c r="BB209" s="69"/>
    </row>
    <row r="210" spans="51:54" x14ac:dyDescent="0.2">
      <c r="AY210" s="69"/>
      <c r="AZ210" s="69"/>
      <c r="BA210" s="69"/>
      <c r="BB210" s="69"/>
    </row>
    <row r="211" spans="51:54" x14ac:dyDescent="0.2">
      <c r="AY211" s="69"/>
      <c r="AZ211" s="69"/>
      <c r="BA211" s="69"/>
      <c r="BB211" s="69"/>
    </row>
    <row r="212" spans="51:54" x14ac:dyDescent="0.2">
      <c r="AY212" s="69"/>
      <c r="AZ212" s="69"/>
      <c r="BA212" s="69"/>
      <c r="BB212" s="69"/>
    </row>
    <row r="213" spans="51:54" x14ac:dyDescent="0.2">
      <c r="AY213" s="69"/>
      <c r="AZ213" s="69"/>
      <c r="BA213" s="69"/>
      <c r="BB213" s="69"/>
    </row>
    <row r="214" spans="51:54" x14ac:dyDescent="0.2">
      <c r="AY214" s="69"/>
      <c r="AZ214" s="69"/>
      <c r="BA214" s="69"/>
      <c r="BB214" s="69"/>
    </row>
    <row r="215" spans="51:54" x14ac:dyDescent="0.2">
      <c r="AY215" s="69"/>
      <c r="AZ215" s="69"/>
      <c r="BA215" s="69"/>
      <c r="BB215" s="69"/>
    </row>
    <row r="216" spans="51:54" x14ac:dyDescent="0.2">
      <c r="AY216" s="69"/>
      <c r="AZ216" s="69"/>
      <c r="BA216" s="69"/>
      <c r="BB216" s="69"/>
    </row>
    <row r="217" spans="51:54" x14ac:dyDescent="0.2">
      <c r="AY217" s="69"/>
      <c r="AZ217" s="69"/>
      <c r="BA217" s="69"/>
      <c r="BB217" s="69"/>
    </row>
    <row r="218" spans="51:54" x14ac:dyDescent="0.2">
      <c r="AY218" s="69"/>
      <c r="AZ218" s="69"/>
      <c r="BA218" s="69"/>
      <c r="BB218" s="69"/>
    </row>
    <row r="219" spans="51:54" x14ac:dyDescent="0.2">
      <c r="AY219" s="69"/>
      <c r="AZ219" s="69"/>
      <c r="BA219" s="69"/>
      <c r="BB219" s="69"/>
    </row>
    <row r="220" spans="51:54" x14ac:dyDescent="0.2">
      <c r="AY220" s="69"/>
      <c r="AZ220" s="69"/>
      <c r="BA220" s="69"/>
      <c r="BB220" s="69"/>
    </row>
    <row r="221" spans="51:54" x14ac:dyDescent="0.2">
      <c r="AY221" s="69"/>
      <c r="AZ221" s="69"/>
      <c r="BA221" s="69"/>
      <c r="BB221" s="69"/>
    </row>
    <row r="222" spans="51:54" x14ac:dyDescent="0.2">
      <c r="AY222" s="69"/>
      <c r="AZ222" s="69"/>
      <c r="BA222" s="69"/>
      <c r="BB222" s="69"/>
    </row>
    <row r="223" spans="51:54" x14ac:dyDescent="0.2">
      <c r="AY223" s="69"/>
      <c r="AZ223" s="69"/>
      <c r="BA223" s="69"/>
      <c r="BB223" s="69"/>
    </row>
    <row r="224" spans="51:54" x14ac:dyDescent="0.2">
      <c r="AY224" s="69"/>
      <c r="AZ224" s="69"/>
      <c r="BA224" s="69"/>
      <c r="BB224" s="69"/>
    </row>
    <row r="225" spans="51:54" x14ac:dyDescent="0.2">
      <c r="AY225" s="69"/>
      <c r="AZ225" s="69"/>
      <c r="BA225" s="69"/>
      <c r="BB225" s="69"/>
    </row>
    <row r="226" spans="51:54" x14ac:dyDescent="0.2">
      <c r="AY226" s="69"/>
      <c r="AZ226" s="69"/>
      <c r="BA226" s="69"/>
      <c r="BB226" s="69"/>
    </row>
    <row r="227" spans="51:54" x14ac:dyDescent="0.2">
      <c r="AY227" s="69"/>
      <c r="AZ227" s="69"/>
      <c r="BA227" s="69"/>
      <c r="BB227" s="69"/>
    </row>
    <row r="228" spans="51:54" x14ac:dyDescent="0.2">
      <c r="AY228" s="69"/>
      <c r="AZ228" s="69"/>
      <c r="BA228" s="69"/>
      <c r="BB228" s="69"/>
    </row>
    <row r="229" spans="51:54" x14ac:dyDescent="0.2">
      <c r="AY229" s="69"/>
      <c r="AZ229" s="69"/>
      <c r="BA229" s="69"/>
      <c r="BB229" s="69"/>
    </row>
    <row r="230" spans="51:54" x14ac:dyDescent="0.2">
      <c r="AY230" s="69"/>
      <c r="AZ230" s="69"/>
      <c r="BA230" s="69"/>
      <c r="BB230" s="69"/>
    </row>
    <row r="231" spans="51:54" x14ac:dyDescent="0.2">
      <c r="AY231" s="69"/>
      <c r="AZ231" s="69"/>
      <c r="BA231" s="69"/>
      <c r="BB231" s="69"/>
    </row>
    <row r="232" spans="51:54" x14ac:dyDescent="0.2">
      <c r="AY232" s="69"/>
      <c r="AZ232" s="69"/>
      <c r="BA232" s="69"/>
      <c r="BB232" s="69"/>
    </row>
    <row r="233" spans="51:54" x14ac:dyDescent="0.2">
      <c r="AY233" s="69"/>
      <c r="AZ233" s="69"/>
      <c r="BA233" s="69"/>
      <c r="BB233" s="69"/>
    </row>
    <row r="234" spans="51:54" x14ac:dyDescent="0.2">
      <c r="AY234" s="69"/>
      <c r="AZ234" s="69"/>
      <c r="BA234" s="69"/>
      <c r="BB234" s="69"/>
    </row>
    <row r="235" spans="51:54" x14ac:dyDescent="0.2">
      <c r="AY235" s="69"/>
      <c r="AZ235" s="69"/>
      <c r="BA235" s="69"/>
      <c r="BB235" s="69"/>
    </row>
    <row r="236" spans="51:54" x14ac:dyDescent="0.2">
      <c r="AY236" s="69"/>
      <c r="AZ236" s="69"/>
      <c r="BA236" s="69"/>
      <c r="BB236" s="69"/>
    </row>
    <row r="237" spans="51:54" x14ac:dyDescent="0.2">
      <c r="AY237" s="69"/>
      <c r="AZ237" s="69"/>
      <c r="BA237" s="69"/>
      <c r="BB237" s="69"/>
    </row>
    <row r="238" spans="51:54" x14ac:dyDescent="0.2">
      <c r="AY238" s="69"/>
      <c r="AZ238" s="69"/>
      <c r="BA238" s="69"/>
      <c r="BB238" s="69"/>
    </row>
    <row r="239" spans="51:54" x14ac:dyDescent="0.2">
      <c r="AY239" s="69"/>
      <c r="AZ239" s="69"/>
      <c r="BA239" s="69"/>
      <c r="BB239" s="69"/>
    </row>
    <row r="240" spans="51:54" x14ac:dyDescent="0.2">
      <c r="AY240" s="69"/>
      <c r="AZ240" s="69"/>
      <c r="BA240" s="69"/>
      <c r="BB240" s="69"/>
    </row>
    <row r="241" spans="51:54" x14ac:dyDescent="0.2">
      <c r="AY241" s="69"/>
      <c r="AZ241" s="69"/>
      <c r="BA241" s="69"/>
      <c r="BB241" s="69"/>
    </row>
    <row r="242" spans="51:54" x14ac:dyDescent="0.2">
      <c r="AY242" s="69"/>
      <c r="AZ242" s="69"/>
      <c r="BA242" s="69"/>
      <c r="BB242" s="69"/>
    </row>
    <row r="243" spans="51:54" x14ac:dyDescent="0.2">
      <c r="AY243" s="69"/>
      <c r="AZ243" s="69"/>
      <c r="BA243" s="69"/>
      <c r="BB243" s="69"/>
    </row>
    <row r="244" spans="51:54" x14ac:dyDescent="0.2">
      <c r="AY244" s="69"/>
      <c r="AZ244" s="69"/>
      <c r="BA244" s="69"/>
      <c r="BB244" s="69"/>
    </row>
    <row r="245" spans="51:54" x14ac:dyDescent="0.2">
      <c r="AY245" s="69"/>
      <c r="AZ245" s="69"/>
      <c r="BA245" s="69"/>
      <c r="BB245" s="69"/>
    </row>
    <row r="246" spans="51:54" x14ac:dyDescent="0.2">
      <c r="AY246" s="69"/>
      <c r="AZ246" s="69"/>
      <c r="BA246" s="69"/>
      <c r="BB246" s="69"/>
    </row>
    <row r="247" spans="51:54" x14ac:dyDescent="0.2">
      <c r="AY247" s="69"/>
      <c r="AZ247" s="69"/>
      <c r="BA247" s="69"/>
      <c r="BB247" s="69"/>
    </row>
    <row r="248" spans="51:54" x14ac:dyDescent="0.2">
      <c r="AY248" s="69"/>
      <c r="AZ248" s="69"/>
      <c r="BA248" s="69"/>
      <c r="BB248" s="69"/>
    </row>
    <row r="249" spans="51:54" x14ac:dyDescent="0.2">
      <c r="AY249" s="69"/>
      <c r="AZ249" s="69"/>
      <c r="BA249" s="69"/>
      <c r="BB249" s="69"/>
    </row>
    <row r="250" spans="51:54" x14ac:dyDescent="0.2">
      <c r="AY250" s="69"/>
      <c r="AZ250" s="69"/>
      <c r="BA250" s="69"/>
      <c r="BB250" s="69"/>
    </row>
    <row r="251" spans="51:54" x14ac:dyDescent="0.2">
      <c r="AY251" s="69"/>
      <c r="AZ251" s="69"/>
      <c r="BA251" s="69"/>
      <c r="BB251" s="69"/>
    </row>
    <row r="252" spans="51:54" x14ac:dyDescent="0.2">
      <c r="AY252" s="69"/>
      <c r="AZ252" s="69"/>
      <c r="BA252" s="69"/>
      <c r="BB252" s="69"/>
    </row>
    <row r="253" spans="51:54" x14ac:dyDescent="0.2">
      <c r="AY253" s="69"/>
      <c r="AZ253" s="69"/>
      <c r="BA253" s="69"/>
      <c r="BB253" s="69"/>
    </row>
    <row r="254" spans="51:54" x14ac:dyDescent="0.2">
      <c r="AY254" s="69"/>
      <c r="AZ254" s="69"/>
      <c r="BA254" s="69"/>
      <c r="BB254" s="69"/>
    </row>
    <row r="255" spans="51:54" x14ac:dyDescent="0.2">
      <c r="AY255" s="69"/>
      <c r="AZ255" s="69"/>
      <c r="BA255" s="69"/>
      <c r="BB255" s="69"/>
    </row>
    <row r="256" spans="51:54" x14ac:dyDescent="0.2">
      <c r="AY256" s="69"/>
      <c r="AZ256" s="69"/>
      <c r="BA256" s="69"/>
      <c r="BB256" s="69"/>
    </row>
    <row r="257" spans="51:54" x14ac:dyDescent="0.2">
      <c r="AY257" s="69"/>
      <c r="AZ257" s="69"/>
      <c r="BA257" s="69"/>
      <c r="BB257" s="69"/>
    </row>
    <row r="258" spans="51:54" x14ac:dyDescent="0.2">
      <c r="AY258" s="69"/>
      <c r="AZ258" s="69"/>
      <c r="BA258" s="69"/>
      <c r="BB258" s="69"/>
    </row>
    <row r="259" spans="51:54" x14ac:dyDescent="0.2">
      <c r="AY259" s="69"/>
      <c r="AZ259" s="69"/>
      <c r="BA259" s="69"/>
      <c r="BB259" s="69"/>
    </row>
    <row r="260" spans="51:54" x14ac:dyDescent="0.2">
      <c r="AY260" s="69"/>
      <c r="AZ260" s="69"/>
      <c r="BA260" s="69"/>
      <c r="BB260" s="69"/>
    </row>
    <row r="261" spans="51:54" x14ac:dyDescent="0.2">
      <c r="AY261" s="69"/>
      <c r="AZ261" s="69"/>
      <c r="BA261" s="69"/>
      <c r="BB261" s="69"/>
    </row>
    <row r="262" spans="51:54" x14ac:dyDescent="0.2">
      <c r="AY262" s="69"/>
      <c r="AZ262" s="69"/>
      <c r="BA262" s="69"/>
      <c r="BB262" s="69"/>
    </row>
    <row r="263" spans="51:54" x14ac:dyDescent="0.2">
      <c r="AY263" s="69"/>
      <c r="AZ263" s="69"/>
      <c r="BA263" s="69"/>
      <c r="BB263" s="69"/>
    </row>
    <row r="264" spans="51:54" x14ac:dyDescent="0.2">
      <c r="AY264" s="69"/>
      <c r="AZ264" s="69"/>
      <c r="BA264" s="69"/>
      <c r="BB264" s="69"/>
    </row>
    <row r="265" spans="51:54" x14ac:dyDescent="0.2">
      <c r="AY265" s="69"/>
      <c r="AZ265" s="69"/>
      <c r="BA265" s="69"/>
      <c r="BB265" s="69"/>
    </row>
    <row r="266" spans="51:54" x14ac:dyDescent="0.2">
      <c r="AY266" s="69"/>
      <c r="AZ266" s="69"/>
      <c r="BA266" s="69"/>
      <c r="BB266" s="69"/>
    </row>
    <row r="267" spans="51:54" x14ac:dyDescent="0.2">
      <c r="AY267" s="69"/>
      <c r="AZ267" s="69"/>
      <c r="BA267" s="69"/>
      <c r="BB267" s="69"/>
    </row>
    <row r="268" spans="51:54" x14ac:dyDescent="0.2">
      <c r="AY268" s="69"/>
      <c r="AZ268" s="69"/>
      <c r="BA268" s="69"/>
      <c r="BB268" s="69"/>
    </row>
    <row r="269" spans="51:54" x14ac:dyDescent="0.2">
      <c r="AY269" s="69"/>
      <c r="AZ269" s="69"/>
      <c r="BA269" s="69"/>
      <c r="BB269" s="69"/>
    </row>
    <row r="270" spans="51:54" x14ac:dyDescent="0.2">
      <c r="AY270" s="69"/>
      <c r="AZ270" s="69"/>
      <c r="BA270" s="69"/>
      <c r="BB270" s="69"/>
    </row>
    <row r="271" spans="51:54" x14ac:dyDescent="0.2">
      <c r="AY271" s="69"/>
      <c r="AZ271" s="69"/>
      <c r="BA271" s="69"/>
      <c r="BB271" s="69"/>
    </row>
    <row r="272" spans="51:54" x14ac:dyDescent="0.2">
      <c r="AY272" s="69"/>
      <c r="AZ272" s="69"/>
      <c r="BA272" s="69"/>
      <c r="BB272" s="69"/>
    </row>
    <row r="273" spans="51:54" x14ac:dyDescent="0.2">
      <c r="AY273" s="69"/>
      <c r="AZ273" s="69"/>
      <c r="BA273" s="69"/>
      <c r="BB273" s="69"/>
    </row>
    <row r="274" spans="51:54" x14ac:dyDescent="0.2">
      <c r="AY274" s="69"/>
      <c r="AZ274" s="69"/>
      <c r="BA274" s="69"/>
      <c r="BB274" s="69"/>
    </row>
    <row r="275" spans="51:54" x14ac:dyDescent="0.2">
      <c r="AY275" s="69"/>
      <c r="AZ275" s="69"/>
      <c r="BA275" s="69"/>
      <c r="BB275" s="69"/>
    </row>
    <row r="276" spans="51:54" x14ac:dyDescent="0.2">
      <c r="AY276" s="69"/>
      <c r="AZ276" s="69"/>
      <c r="BA276" s="69"/>
      <c r="BB276" s="69"/>
    </row>
    <row r="277" spans="51:54" x14ac:dyDescent="0.2">
      <c r="AY277" s="69"/>
      <c r="AZ277" s="69"/>
      <c r="BA277" s="69"/>
      <c r="BB277" s="69"/>
    </row>
    <row r="278" spans="51:54" x14ac:dyDescent="0.2">
      <c r="AY278" s="69"/>
      <c r="AZ278" s="69"/>
      <c r="BA278" s="69"/>
      <c r="BB278" s="69"/>
    </row>
    <row r="279" spans="51:54" x14ac:dyDescent="0.2">
      <c r="AY279" s="69"/>
      <c r="AZ279" s="69"/>
      <c r="BA279" s="69"/>
      <c r="BB279" s="69"/>
    </row>
    <row r="280" spans="51:54" x14ac:dyDescent="0.2">
      <c r="AY280" s="69"/>
      <c r="AZ280" s="69"/>
      <c r="BA280" s="69"/>
      <c r="BB280" s="69"/>
    </row>
    <row r="281" spans="51:54" x14ac:dyDescent="0.2">
      <c r="AY281" s="69"/>
      <c r="AZ281" s="69"/>
      <c r="BA281" s="69"/>
      <c r="BB281" s="69"/>
    </row>
    <row r="282" spans="51:54" x14ac:dyDescent="0.2">
      <c r="AY282" s="69"/>
      <c r="AZ282" s="69"/>
      <c r="BA282" s="69"/>
      <c r="BB282" s="69"/>
    </row>
    <row r="283" spans="51:54" x14ac:dyDescent="0.2">
      <c r="AY283" s="69"/>
      <c r="AZ283" s="69"/>
      <c r="BA283" s="69"/>
      <c r="BB283" s="69"/>
    </row>
    <row r="284" spans="51:54" x14ac:dyDescent="0.2">
      <c r="AY284" s="69"/>
      <c r="AZ284" s="69"/>
      <c r="BA284" s="69"/>
      <c r="BB284" s="69"/>
    </row>
    <row r="285" spans="51:54" x14ac:dyDescent="0.2">
      <c r="AY285" s="69"/>
      <c r="AZ285" s="69"/>
      <c r="BA285" s="69"/>
      <c r="BB285" s="69"/>
    </row>
    <row r="286" spans="51:54" x14ac:dyDescent="0.2">
      <c r="AY286" s="69"/>
      <c r="AZ286" s="69"/>
      <c r="BA286" s="69"/>
      <c r="BB286" s="69"/>
    </row>
    <row r="287" spans="51:54" x14ac:dyDescent="0.2">
      <c r="AY287" s="69"/>
      <c r="AZ287" s="69"/>
      <c r="BA287" s="69"/>
      <c r="BB287" s="69"/>
    </row>
    <row r="288" spans="51:54" x14ac:dyDescent="0.2">
      <c r="AY288" s="69"/>
      <c r="AZ288" s="69"/>
      <c r="BA288" s="69"/>
      <c r="BB288" s="69"/>
    </row>
    <row r="289" spans="51:54" x14ac:dyDescent="0.2">
      <c r="AY289" s="69"/>
      <c r="AZ289" s="69"/>
      <c r="BA289" s="69"/>
      <c r="BB289" s="69"/>
    </row>
    <row r="290" spans="51:54" x14ac:dyDescent="0.2">
      <c r="AY290" s="69"/>
      <c r="AZ290" s="69"/>
      <c r="BA290" s="69"/>
      <c r="BB290" s="69"/>
    </row>
    <row r="291" spans="51:54" x14ac:dyDescent="0.2">
      <c r="AY291" s="69"/>
      <c r="AZ291" s="69"/>
      <c r="BA291" s="69"/>
      <c r="BB291" s="69"/>
    </row>
    <row r="292" spans="51:54" x14ac:dyDescent="0.2">
      <c r="AY292" s="69"/>
      <c r="AZ292" s="69"/>
      <c r="BA292" s="69"/>
      <c r="BB292" s="69"/>
    </row>
    <row r="293" spans="51:54" x14ac:dyDescent="0.2">
      <c r="AY293" s="69"/>
      <c r="AZ293" s="69"/>
      <c r="BA293" s="69"/>
      <c r="BB293" s="69"/>
    </row>
    <row r="294" spans="51:54" x14ac:dyDescent="0.2">
      <c r="AY294" s="69"/>
      <c r="AZ294" s="69"/>
      <c r="BA294" s="69"/>
      <c r="BB294" s="69"/>
    </row>
    <row r="295" spans="51:54" x14ac:dyDescent="0.2">
      <c r="AY295" s="69"/>
      <c r="AZ295" s="69"/>
      <c r="BA295" s="69"/>
      <c r="BB295" s="69"/>
    </row>
    <row r="296" spans="51:54" x14ac:dyDescent="0.2">
      <c r="AY296" s="69"/>
      <c r="AZ296" s="69"/>
      <c r="BA296" s="69"/>
      <c r="BB296" s="69"/>
    </row>
    <row r="297" spans="51:54" x14ac:dyDescent="0.2">
      <c r="AY297" s="69"/>
      <c r="AZ297" s="69"/>
      <c r="BA297" s="69"/>
      <c r="BB297" s="69"/>
    </row>
    <row r="298" spans="51:54" x14ac:dyDescent="0.2">
      <c r="AY298" s="69"/>
      <c r="AZ298" s="69"/>
      <c r="BA298" s="69"/>
      <c r="BB298" s="69"/>
    </row>
    <row r="299" spans="51:54" x14ac:dyDescent="0.2">
      <c r="AY299" s="69"/>
      <c r="AZ299" s="69"/>
      <c r="BA299" s="69"/>
      <c r="BB299" s="69"/>
    </row>
    <row r="300" spans="51:54" x14ac:dyDescent="0.2">
      <c r="AY300" s="69"/>
      <c r="AZ300" s="69"/>
      <c r="BA300" s="69"/>
      <c r="BB300" s="69"/>
    </row>
    <row r="301" spans="51:54" x14ac:dyDescent="0.2">
      <c r="AY301" s="69"/>
      <c r="AZ301" s="69"/>
      <c r="BA301" s="69"/>
      <c r="BB301" s="69"/>
    </row>
    <row r="302" spans="51:54" x14ac:dyDescent="0.2">
      <c r="AY302" s="69"/>
      <c r="AZ302" s="69"/>
      <c r="BA302" s="69"/>
      <c r="BB302" s="69"/>
    </row>
    <row r="303" spans="51:54" x14ac:dyDescent="0.2">
      <c r="AY303" s="69"/>
      <c r="AZ303" s="69"/>
      <c r="BA303" s="69"/>
      <c r="BB303" s="69"/>
    </row>
    <row r="304" spans="51:54" x14ac:dyDescent="0.2">
      <c r="AY304" s="69"/>
      <c r="AZ304" s="69"/>
      <c r="BA304" s="69"/>
      <c r="BB304" s="69"/>
    </row>
    <row r="305" spans="51:54" x14ac:dyDescent="0.2">
      <c r="AY305" s="69"/>
      <c r="AZ305" s="69"/>
      <c r="BA305" s="69"/>
      <c r="BB305" s="69"/>
    </row>
    <row r="306" spans="51:54" x14ac:dyDescent="0.2">
      <c r="AY306" s="69"/>
      <c r="AZ306" s="69"/>
      <c r="BA306" s="69"/>
      <c r="BB306" s="69"/>
    </row>
    <row r="307" spans="51:54" x14ac:dyDescent="0.2">
      <c r="AY307" s="69"/>
      <c r="AZ307" s="69"/>
      <c r="BA307" s="69"/>
      <c r="BB307" s="69"/>
    </row>
    <row r="308" spans="51:54" x14ac:dyDescent="0.2">
      <c r="AY308" s="69"/>
      <c r="AZ308" s="69"/>
      <c r="BA308" s="69"/>
      <c r="BB308" s="69"/>
    </row>
    <row r="309" spans="51:54" x14ac:dyDescent="0.2">
      <c r="AY309" s="69"/>
      <c r="AZ309" s="69"/>
      <c r="BA309" s="69"/>
      <c r="BB309" s="69"/>
    </row>
    <row r="310" spans="51:54" x14ac:dyDescent="0.2">
      <c r="AY310" s="69"/>
      <c r="AZ310" s="69"/>
      <c r="BA310" s="69"/>
      <c r="BB310" s="69"/>
    </row>
    <row r="311" spans="51:54" x14ac:dyDescent="0.2">
      <c r="AY311" s="69"/>
      <c r="AZ311" s="69"/>
      <c r="BA311" s="69"/>
      <c r="BB311" s="69"/>
    </row>
    <row r="312" spans="51:54" x14ac:dyDescent="0.2">
      <c r="AY312" s="69"/>
      <c r="AZ312" s="69"/>
      <c r="BA312" s="69"/>
      <c r="BB312" s="69"/>
    </row>
    <row r="313" spans="51:54" x14ac:dyDescent="0.2">
      <c r="AY313" s="69"/>
      <c r="AZ313" s="69"/>
      <c r="BA313" s="69"/>
      <c r="BB313" s="69"/>
    </row>
    <row r="314" spans="51:54" x14ac:dyDescent="0.2">
      <c r="AY314" s="69"/>
      <c r="AZ314" s="69"/>
      <c r="BA314" s="69"/>
      <c r="BB314" s="69"/>
    </row>
    <row r="315" spans="51:54" x14ac:dyDescent="0.2">
      <c r="AY315" s="69"/>
      <c r="AZ315" s="69"/>
      <c r="BA315" s="69"/>
      <c r="BB315" s="69"/>
    </row>
    <row r="316" spans="51:54" x14ac:dyDescent="0.2">
      <c r="AY316" s="69"/>
      <c r="AZ316" s="69"/>
      <c r="BA316" s="69"/>
      <c r="BB316" s="69"/>
    </row>
    <row r="317" spans="51:54" x14ac:dyDescent="0.2">
      <c r="AY317" s="69"/>
      <c r="AZ317" s="69"/>
      <c r="BA317" s="69"/>
      <c r="BB317" s="69"/>
    </row>
    <row r="318" spans="51:54" x14ac:dyDescent="0.2">
      <c r="AY318" s="69"/>
      <c r="AZ318" s="69"/>
      <c r="BA318" s="69"/>
      <c r="BB318" s="69"/>
    </row>
    <row r="319" spans="51:54" x14ac:dyDescent="0.2">
      <c r="AY319" s="69"/>
      <c r="AZ319" s="69"/>
      <c r="BA319" s="69"/>
      <c r="BB319" s="69"/>
    </row>
    <row r="320" spans="51:54" x14ac:dyDescent="0.2">
      <c r="AY320" s="69"/>
      <c r="AZ320" s="69"/>
      <c r="BA320" s="69"/>
      <c r="BB320" s="69"/>
    </row>
    <row r="321" spans="51:54" x14ac:dyDescent="0.2">
      <c r="AY321" s="69"/>
      <c r="AZ321" s="69"/>
      <c r="BA321" s="69"/>
      <c r="BB321" s="69"/>
    </row>
    <row r="322" spans="51:54" x14ac:dyDescent="0.2">
      <c r="AY322" s="69"/>
      <c r="AZ322" s="69"/>
      <c r="BA322" s="69"/>
      <c r="BB322" s="69"/>
    </row>
    <row r="323" spans="51:54" x14ac:dyDescent="0.2">
      <c r="AY323" s="69"/>
      <c r="AZ323" s="69"/>
      <c r="BA323" s="69"/>
      <c r="BB323" s="69"/>
    </row>
    <row r="324" spans="51:54" x14ac:dyDescent="0.2">
      <c r="AY324" s="69"/>
      <c r="AZ324" s="69"/>
      <c r="BA324" s="69"/>
      <c r="BB324" s="69"/>
    </row>
    <row r="325" spans="51:54" x14ac:dyDescent="0.2">
      <c r="AY325" s="69"/>
      <c r="AZ325" s="69"/>
      <c r="BA325" s="69"/>
      <c r="BB325" s="69"/>
    </row>
    <row r="326" spans="51:54" x14ac:dyDescent="0.2">
      <c r="AY326" s="69"/>
      <c r="AZ326" s="69"/>
      <c r="BA326" s="69"/>
      <c r="BB326" s="69"/>
    </row>
    <row r="327" spans="51:54" x14ac:dyDescent="0.2">
      <c r="AY327" s="69"/>
      <c r="AZ327" s="69"/>
      <c r="BA327" s="69"/>
      <c r="BB327" s="69"/>
    </row>
    <row r="328" spans="51:54" x14ac:dyDescent="0.2">
      <c r="AY328" s="69"/>
      <c r="AZ328" s="69"/>
      <c r="BA328" s="69"/>
      <c r="BB328" s="69"/>
    </row>
    <row r="329" spans="51:54" x14ac:dyDescent="0.2">
      <c r="AY329" s="69"/>
      <c r="AZ329" s="69"/>
      <c r="BA329" s="69"/>
      <c r="BB329" s="69"/>
    </row>
    <row r="330" spans="51:54" x14ac:dyDescent="0.2">
      <c r="AY330" s="69"/>
      <c r="AZ330" s="69"/>
      <c r="BA330" s="69"/>
      <c r="BB330" s="69"/>
    </row>
    <row r="331" spans="51:54" x14ac:dyDescent="0.2">
      <c r="AY331" s="69"/>
      <c r="AZ331" s="69"/>
      <c r="BA331" s="69"/>
      <c r="BB331" s="69"/>
    </row>
    <row r="332" spans="51:54" x14ac:dyDescent="0.2">
      <c r="AY332" s="69"/>
      <c r="AZ332" s="69"/>
      <c r="BA332" s="69"/>
      <c r="BB332" s="69"/>
    </row>
    <row r="333" spans="51:54" x14ac:dyDescent="0.2">
      <c r="AY333" s="69"/>
      <c r="AZ333" s="69"/>
      <c r="BA333" s="69"/>
      <c r="BB333" s="69"/>
    </row>
    <row r="334" spans="51:54" x14ac:dyDescent="0.2">
      <c r="AY334" s="69"/>
      <c r="AZ334" s="69"/>
      <c r="BA334" s="69"/>
      <c r="BB334" s="69"/>
    </row>
    <row r="335" spans="51:54" x14ac:dyDescent="0.2">
      <c r="AY335" s="69"/>
      <c r="AZ335" s="69"/>
      <c r="BA335" s="69"/>
      <c r="BB335" s="69"/>
    </row>
    <row r="336" spans="51:54" x14ac:dyDescent="0.2">
      <c r="AY336" s="69"/>
      <c r="AZ336" s="69"/>
      <c r="BA336" s="69"/>
      <c r="BB336" s="69"/>
    </row>
    <row r="337" spans="51:54" x14ac:dyDescent="0.2">
      <c r="AY337" s="69"/>
      <c r="AZ337" s="69"/>
      <c r="BA337" s="69"/>
      <c r="BB337" s="69"/>
    </row>
    <row r="338" spans="51:54" x14ac:dyDescent="0.2">
      <c r="AY338" s="69"/>
      <c r="AZ338" s="69"/>
      <c r="BA338" s="69"/>
      <c r="BB338" s="69"/>
    </row>
    <row r="339" spans="51:54" x14ac:dyDescent="0.2">
      <c r="AY339" s="69"/>
      <c r="AZ339" s="69"/>
      <c r="BA339" s="69"/>
      <c r="BB339" s="69"/>
    </row>
    <row r="340" spans="51:54" x14ac:dyDescent="0.2">
      <c r="AY340" s="69"/>
      <c r="AZ340" s="69"/>
      <c r="BA340" s="69"/>
      <c r="BB340" s="69"/>
    </row>
    <row r="341" spans="51:54" x14ac:dyDescent="0.2">
      <c r="AY341" s="69"/>
      <c r="AZ341" s="69"/>
      <c r="BA341" s="69"/>
      <c r="BB341" s="69"/>
    </row>
    <row r="342" spans="51:54" x14ac:dyDescent="0.2">
      <c r="AY342" s="69"/>
      <c r="AZ342" s="69"/>
      <c r="BA342" s="69"/>
      <c r="BB342" s="69"/>
    </row>
    <row r="343" spans="51:54" x14ac:dyDescent="0.2">
      <c r="AY343" s="69"/>
      <c r="AZ343" s="69"/>
      <c r="BA343" s="69"/>
      <c r="BB343" s="69"/>
    </row>
    <row r="344" spans="51:54" x14ac:dyDescent="0.2">
      <c r="AY344" s="69"/>
      <c r="AZ344" s="69"/>
      <c r="BA344" s="69"/>
      <c r="BB344" s="69"/>
    </row>
    <row r="345" spans="51:54" x14ac:dyDescent="0.2">
      <c r="AY345" s="69"/>
      <c r="AZ345" s="69"/>
      <c r="BA345" s="69"/>
      <c r="BB345" s="69"/>
    </row>
    <row r="346" spans="51:54" x14ac:dyDescent="0.2">
      <c r="AY346" s="69"/>
      <c r="AZ346" s="69"/>
      <c r="BA346" s="69"/>
      <c r="BB346" s="69"/>
    </row>
    <row r="347" spans="51:54" x14ac:dyDescent="0.2">
      <c r="AY347" s="69"/>
      <c r="AZ347" s="69"/>
      <c r="BA347" s="69"/>
      <c r="BB347" s="69"/>
    </row>
    <row r="348" spans="51:54" x14ac:dyDescent="0.2">
      <c r="AY348" s="69"/>
      <c r="AZ348" s="69"/>
      <c r="BA348" s="69"/>
      <c r="BB348" s="69"/>
    </row>
    <row r="349" spans="51:54" x14ac:dyDescent="0.2">
      <c r="AY349" s="69"/>
      <c r="AZ349" s="69"/>
      <c r="BA349" s="69"/>
      <c r="BB349" s="69"/>
    </row>
    <row r="350" spans="51:54" x14ac:dyDescent="0.2">
      <c r="AY350" s="69"/>
      <c r="AZ350" s="69"/>
      <c r="BA350" s="69"/>
      <c r="BB350" s="69"/>
    </row>
    <row r="351" spans="51:54" x14ac:dyDescent="0.2">
      <c r="AY351" s="69"/>
      <c r="AZ351" s="69"/>
      <c r="BA351" s="69"/>
      <c r="BB351" s="69"/>
    </row>
    <row r="352" spans="51:54" x14ac:dyDescent="0.2">
      <c r="AY352" s="69"/>
      <c r="AZ352" s="69"/>
      <c r="BA352" s="69"/>
      <c r="BB352" s="69"/>
    </row>
    <row r="353" spans="51:54" x14ac:dyDescent="0.2">
      <c r="AY353" s="69"/>
      <c r="AZ353" s="69"/>
      <c r="BA353" s="69"/>
      <c r="BB353" s="69"/>
    </row>
    <row r="354" spans="51:54" x14ac:dyDescent="0.2">
      <c r="AY354" s="69"/>
      <c r="AZ354" s="69"/>
      <c r="BA354" s="69"/>
      <c r="BB354" s="69"/>
    </row>
    <row r="355" spans="51:54" x14ac:dyDescent="0.2">
      <c r="AY355" s="69"/>
      <c r="AZ355" s="69"/>
      <c r="BA355" s="69"/>
      <c r="BB355" s="69"/>
    </row>
    <row r="356" spans="51:54" x14ac:dyDescent="0.2">
      <c r="AY356" s="69"/>
      <c r="AZ356" s="69"/>
      <c r="BA356" s="69"/>
      <c r="BB356" s="69"/>
    </row>
    <row r="357" spans="51:54" x14ac:dyDescent="0.2">
      <c r="AY357" s="69"/>
      <c r="AZ357" s="69"/>
      <c r="BA357" s="69"/>
      <c r="BB357" s="69"/>
    </row>
    <row r="358" spans="51:54" x14ac:dyDescent="0.2">
      <c r="AY358" s="69"/>
      <c r="AZ358" s="69"/>
      <c r="BA358" s="69"/>
      <c r="BB358" s="69"/>
    </row>
    <row r="359" spans="51:54" x14ac:dyDescent="0.2">
      <c r="AY359" s="69"/>
      <c r="AZ359" s="69"/>
      <c r="BA359" s="69"/>
      <c r="BB359" s="69"/>
    </row>
    <row r="360" spans="51:54" x14ac:dyDescent="0.2">
      <c r="AY360" s="69"/>
      <c r="AZ360" s="69"/>
      <c r="BA360" s="69"/>
      <c r="BB360" s="69"/>
    </row>
    <row r="361" spans="51:54" x14ac:dyDescent="0.2">
      <c r="AY361" s="69"/>
      <c r="AZ361" s="69"/>
      <c r="BA361" s="69"/>
      <c r="BB361" s="69"/>
    </row>
    <row r="362" spans="51:54" x14ac:dyDescent="0.2">
      <c r="AY362" s="69"/>
      <c r="AZ362" s="69"/>
      <c r="BA362" s="69"/>
      <c r="BB362" s="69"/>
    </row>
    <row r="363" spans="51:54" x14ac:dyDescent="0.2">
      <c r="AY363" s="69"/>
      <c r="AZ363" s="69"/>
      <c r="BA363" s="69"/>
      <c r="BB363" s="69"/>
    </row>
    <row r="364" spans="51:54" x14ac:dyDescent="0.2">
      <c r="AY364" s="69"/>
      <c r="AZ364" s="69"/>
      <c r="BA364" s="69"/>
      <c r="BB364" s="69"/>
    </row>
    <row r="365" spans="51:54" x14ac:dyDescent="0.2">
      <c r="AY365" s="69"/>
      <c r="AZ365" s="69"/>
      <c r="BA365" s="69"/>
      <c r="BB365" s="69"/>
    </row>
    <row r="366" spans="51:54" x14ac:dyDescent="0.2">
      <c r="AY366" s="69"/>
      <c r="AZ366" s="69"/>
      <c r="BA366" s="69"/>
      <c r="BB366" s="69"/>
    </row>
    <row r="367" spans="51:54" x14ac:dyDescent="0.2">
      <c r="AY367" s="69"/>
      <c r="AZ367" s="69"/>
      <c r="BA367" s="69"/>
      <c r="BB367" s="69"/>
    </row>
    <row r="368" spans="51:54" x14ac:dyDescent="0.2">
      <c r="AY368" s="69"/>
      <c r="AZ368" s="69"/>
      <c r="BA368" s="69"/>
      <c r="BB368" s="69"/>
    </row>
    <row r="369" spans="51:54" x14ac:dyDescent="0.2">
      <c r="AY369" s="69"/>
      <c r="AZ369" s="69"/>
      <c r="BA369" s="69"/>
      <c r="BB369" s="69"/>
    </row>
    <row r="370" spans="51:54" x14ac:dyDescent="0.2">
      <c r="AY370" s="69"/>
      <c r="AZ370" s="69"/>
      <c r="BA370" s="69"/>
      <c r="BB370" s="69"/>
    </row>
    <row r="371" spans="51:54" x14ac:dyDescent="0.2">
      <c r="AY371" s="69"/>
      <c r="AZ371" s="69"/>
      <c r="BA371" s="69"/>
      <c r="BB371" s="69"/>
    </row>
    <row r="372" spans="51:54" x14ac:dyDescent="0.2">
      <c r="AY372" s="69"/>
      <c r="AZ372" s="69"/>
      <c r="BA372" s="69"/>
      <c r="BB372" s="69"/>
    </row>
    <row r="373" spans="51:54" x14ac:dyDescent="0.2">
      <c r="AY373" s="69"/>
      <c r="AZ373" s="69"/>
      <c r="BA373" s="69"/>
      <c r="BB373" s="69"/>
    </row>
    <row r="374" spans="51:54" x14ac:dyDescent="0.2">
      <c r="AY374" s="69"/>
      <c r="AZ374" s="69"/>
      <c r="BA374" s="69"/>
      <c r="BB374" s="69"/>
    </row>
    <row r="375" spans="51:54" x14ac:dyDescent="0.2">
      <c r="AY375" s="69"/>
      <c r="AZ375" s="69"/>
      <c r="BA375" s="69"/>
      <c r="BB375" s="69"/>
    </row>
    <row r="376" spans="51:54" x14ac:dyDescent="0.2">
      <c r="AY376" s="69"/>
      <c r="AZ376" s="69"/>
      <c r="BA376" s="69"/>
      <c r="BB376" s="69"/>
    </row>
    <row r="377" spans="51:54" x14ac:dyDescent="0.2">
      <c r="AY377" s="69"/>
      <c r="AZ377" s="69"/>
      <c r="BA377" s="69"/>
      <c r="BB377" s="69"/>
    </row>
    <row r="378" spans="51:54" x14ac:dyDescent="0.2">
      <c r="AY378" s="69"/>
      <c r="AZ378" s="69"/>
      <c r="BA378" s="69"/>
      <c r="BB378" s="69"/>
    </row>
    <row r="379" spans="51:54" x14ac:dyDescent="0.2">
      <c r="AY379" s="69"/>
      <c r="AZ379" s="69"/>
      <c r="BA379" s="69"/>
      <c r="BB379" s="69"/>
    </row>
    <row r="380" spans="51:54" x14ac:dyDescent="0.2">
      <c r="AY380" s="69"/>
      <c r="AZ380" s="69"/>
      <c r="BA380" s="69"/>
      <c r="BB380" s="69"/>
    </row>
    <row r="381" spans="51:54" x14ac:dyDescent="0.2">
      <c r="AY381" s="69"/>
      <c r="AZ381" s="69"/>
      <c r="BA381" s="69"/>
      <c r="BB381" s="69"/>
    </row>
    <row r="382" spans="51:54" x14ac:dyDescent="0.2">
      <c r="AY382" s="69"/>
      <c r="AZ382" s="69"/>
      <c r="BA382" s="69"/>
      <c r="BB382" s="69"/>
    </row>
    <row r="383" spans="51:54" x14ac:dyDescent="0.2">
      <c r="AY383" s="69"/>
      <c r="AZ383" s="69"/>
      <c r="BA383" s="69"/>
      <c r="BB383" s="69"/>
    </row>
    <row r="384" spans="51:54" x14ac:dyDescent="0.2">
      <c r="AY384" s="69"/>
      <c r="AZ384" s="69"/>
      <c r="BA384" s="69"/>
      <c r="BB384" s="69"/>
    </row>
    <row r="385" spans="51:54" x14ac:dyDescent="0.2">
      <c r="AY385" s="69"/>
      <c r="AZ385" s="69"/>
      <c r="BA385" s="69"/>
      <c r="BB385" s="69"/>
    </row>
    <row r="386" spans="51:54" x14ac:dyDescent="0.2">
      <c r="AY386" s="69"/>
      <c r="AZ386" s="69"/>
      <c r="BA386" s="69"/>
      <c r="BB386" s="69"/>
    </row>
    <row r="387" spans="51:54" x14ac:dyDescent="0.2">
      <c r="AY387" s="69"/>
      <c r="AZ387" s="69"/>
      <c r="BA387" s="69"/>
      <c r="BB387" s="69"/>
    </row>
    <row r="388" spans="51:54" x14ac:dyDescent="0.2">
      <c r="AY388" s="69"/>
      <c r="AZ388" s="69"/>
      <c r="BA388" s="69"/>
      <c r="BB388" s="69"/>
    </row>
    <row r="389" spans="51:54" x14ac:dyDescent="0.2">
      <c r="AY389" s="69"/>
      <c r="AZ389" s="69"/>
      <c r="BA389" s="69"/>
      <c r="BB389" s="69"/>
    </row>
    <row r="390" spans="51:54" x14ac:dyDescent="0.2">
      <c r="AY390" s="69"/>
      <c r="AZ390" s="69"/>
      <c r="BA390" s="69"/>
      <c r="BB390" s="69"/>
    </row>
    <row r="391" spans="51:54" x14ac:dyDescent="0.2">
      <c r="AY391" s="69"/>
      <c r="AZ391" s="69"/>
      <c r="BA391" s="69"/>
      <c r="BB391" s="69"/>
    </row>
    <row r="392" spans="51:54" x14ac:dyDescent="0.2">
      <c r="AY392" s="69"/>
      <c r="AZ392" s="69"/>
      <c r="BA392" s="69"/>
      <c r="BB392" s="69"/>
    </row>
    <row r="393" spans="51:54" x14ac:dyDescent="0.2">
      <c r="AY393" s="69"/>
      <c r="AZ393" s="69"/>
      <c r="BA393" s="69"/>
      <c r="BB393" s="69"/>
    </row>
    <row r="394" spans="51:54" x14ac:dyDescent="0.2">
      <c r="AY394" s="69"/>
      <c r="AZ394" s="69"/>
      <c r="BA394" s="69"/>
      <c r="BB394" s="69"/>
    </row>
    <row r="395" spans="51:54" x14ac:dyDescent="0.2">
      <c r="AY395" s="69"/>
      <c r="AZ395" s="69"/>
      <c r="BA395" s="69"/>
      <c r="BB395" s="69"/>
    </row>
    <row r="396" spans="51:54" x14ac:dyDescent="0.2">
      <c r="AY396" s="69"/>
      <c r="AZ396" s="69"/>
      <c r="BA396" s="69"/>
      <c r="BB396" s="69"/>
    </row>
    <row r="397" spans="51:54" x14ac:dyDescent="0.2">
      <c r="AY397" s="69"/>
      <c r="AZ397" s="69"/>
      <c r="BA397" s="69"/>
      <c r="BB397" s="69"/>
    </row>
    <row r="398" spans="51:54" x14ac:dyDescent="0.2">
      <c r="AY398" s="69"/>
      <c r="AZ398" s="69"/>
      <c r="BA398" s="69"/>
      <c r="BB398" s="69"/>
    </row>
    <row r="399" spans="51:54" x14ac:dyDescent="0.2">
      <c r="AY399" s="69"/>
      <c r="AZ399" s="69"/>
      <c r="BA399" s="69"/>
      <c r="BB399" s="69"/>
    </row>
    <row r="400" spans="51:54" x14ac:dyDescent="0.2">
      <c r="AY400" s="69"/>
      <c r="AZ400" s="69"/>
      <c r="BA400" s="69"/>
      <c r="BB400" s="69"/>
    </row>
    <row r="401" spans="51:54" x14ac:dyDescent="0.2">
      <c r="AY401" s="69"/>
      <c r="AZ401" s="69"/>
      <c r="BA401" s="69"/>
      <c r="BB401" s="69"/>
    </row>
    <row r="402" spans="51:54" x14ac:dyDescent="0.2">
      <c r="AY402" s="69"/>
      <c r="AZ402" s="69"/>
      <c r="BA402" s="69"/>
      <c r="BB402" s="69"/>
    </row>
    <row r="403" spans="51:54" x14ac:dyDescent="0.2">
      <c r="AY403" s="69"/>
      <c r="AZ403" s="69"/>
      <c r="BA403" s="69"/>
      <c r="BB403" s="69"/>
    </row>
    <row r="404" spans="51:54" x14ac:dyDescent="0.2">
      <c r="AY404" s="69"/>
      <c r="AZ404" s="69"/>
      <c r="BA404" s="69"/>
      <c r="BB404" s="69"/>
    </row>
    <row r="405" spans="51:54" x14ac:dyDescent="0.2">
      <c r="AY405" s="69"/>
      <c r="AZ405" s="69"/>
      <c r="BA405" s="69"/>
      <c r="BB405" s="69"/>
    </row>
    <row r="406" spans="51:54" x14ac:dyDescent="0.2">
      <c r="AY406" s="69"/>
      <c r="AZ406" s="69"/>
      <c r="BA406" s="69"/>
      <c r="BB406" s="69"/>
    </row>
    <row r="407" spans="51:54" x14ac:dyDescent="0.2">
      <c r="AY407" s="69"/>
      <c r="AZ407" s="69"/>
      <c r="BA407" s="69"/>
      <c r="BB407" s="69"/>
    </row>
    <row r="408" spans="51:54" x14ac:dyDescent="0.2">
      <c r="AY408" s="69"/>
      <c r="AZ408" s="69"/>
      <c r="BA408" s="69"/>
      <c r="BB408" s="69"/>
    </row>
  </sheetData>
  <autoFilter ref="A11:BB85" xr:uid="{111E4D45-CB2E-4F72-8DC6-F4FD4F40CE8B}"/>
  <mergeCells count="231">
    <mergeCell ref="F10:H10"/>
    <mergeCell ref="F11:H11"/>
    <mergeCell ref="F12:H12"/>
    <mergeCell ref="F13:H13"/>
    <mergeCell ref="F14:H14"/>
    <mergeCell ref="K7:L7"/>
    <mergeCell ref="K8:L8"/>
    <mergeCell ref="Q1:Q2"/>
    <mergeCell ref="B2:G3"/>
    <mergeCell ref="K4:L4"/>
    <mergeCell ref="H4:I4"/>
    <mergeCell ref="K5:L6"/>
    <mergeCell ref="Q5:Q6"/>
    <mergeCell ref="F20:H20"/>
    <mergeCell ref="F21:H21"/>
    <mergeCell ref="F22:H22"/>
    <mergeCell ref="F23:H23"/>
    <mergeCell ref="F24:H24"/>
    <mergeCell ref="F15:H15"/>
    <mergeCell ref="F16:H16"/>
    <mergeCell ref="F17:H17"/>
    <mergeCell ref="F18:H18"/>
    <mergeCell ref="F19:H19"/>
    <mergeCell ref="F30:H30"/>
    <mergeCell ref="F31:H31"/>
    <mergeCell ref="F32:H32"/>
    <mergeCell ref="F33:H33"/>
    <mergeCell ref="F34:H34"/>
    <mergeCell ref="F25:H25"/>
    <mergeCell ref="F26:H26"/>
    <mergeCell ref="F27:H27"/>
    <mergeCell ref="F28:H28"/>
    <mergeCell ref="F29:H29"/>
    <mergeCell ref="F41:H41"/>
    <mergeCell ref="F42:H42"/>
    <mergeCell ref="F43:H43"/>
    <mergeCell ref="F44:H44"/>
    <mergeCell ref="F45:H45"/>
    <mergeCell ref="F35:H35"/>
    <mergeCell ref="F36:H36"/>
    <mergeCell ref="F37:H37"/>
    <mergeCell ref="F38:H38"/>
    <mergeCell ref="F40:H40"/>
    <mergeCell ref="F65:H65"/>
    <mergeCell ref="F51:H51"/>
    <mergeCell ref="F52:H52"/>
    <mergeCell ref="F53:H53"/>
    <mergeCell ref="F54:H54"/>
    <mergeCell ref="F55:H55"/>
    <mergeCell ref="F46:H46"/>
    <mergeCell ref="F47:H47"/>
    <mergeCell ref="F48:H48"/>
    <mergeCell ref="F49:H49"/>
    <mergeCell ref="F50:H50"/>
    <mergeCell ref="F63:H63"/>
    <mergeCell ref="M16:O16"/>
    <mergeCell ref="P16:R16"/>
    <mergeCell ref="J17:K17"/>
    <mergeCell ref="M17:O17"/>
    <mergeCell ref="P17:R17"/>
    <mergeCell ref="F66:H66"/>
    <mergeCell ref="M10:O10"/>
    <mergeCell ref="P10:R10"/>
    <mergeCell ref="J12:K12"/>
    <mergeCell ref="M12:O12"/>
    <mergeCell ref="P12:R12"/>
    <mergeCell ref="J13:K13"/>
    <mergeCell ref="M13:O13"/>
    <mergeCell ref="P13:R13"/>
    <mergeCell ref="J14:K14"/>
    <mergeCell ref="M14:O14"/>
    <mergeCell ref="P14:R14"/>
    <mergeCell ref="J15:K15"/>
    <mergeCell ref="M15:O15"/>
    <mergeCell ref="P15:R15"/>
    <mergeCell ref="J16:K16"/>
    <mergeCell ref="F56:H56"/>
    <mergeCell ref="F57:H57"/>
    <mergeCell ref="F58:H58"/>
    <mergeCell ref="J20:K20"/>
    <mergeCell ref="M20:O20"/>
    <mergeCell ref="P20:R20"/>
    <mergeCell ref="J21:K21"/>
    <mergeCell ref="M21:O21"/>
    <mergeCell ref="P21:R21"/>
    <mergeCell ref="J18:K18"/>
    <mergeCell ref="M18:O18"/>
    <mergeCell ref="P18:R18"/>
    <mergeCell ref="J19:K19"/>
    <mergeCell ref="M19:O19"/>
    <mergeCell ref="P19:R19"/>
    <mergeCell ref="J24:K24"/>
    <mergeCell ref="M24:O24"/>
    <mergeCell ref="P24:R24"/>
    <mergeCell ref="J25:K25"/>
    <mergeCell ref="M25:O25"/>
    <mergeCell ref="P25:R25"/>
    <mergeCell ref="J22:K22"/>
    <mergeCell ref="M22:O22"/>
    <mergeCell ref="P22:R22"/>
    <mergeCell ref="J23:K23"/>
    <mergeCell ref="M23:O23"/>
    <mergeCell ref="P23:R23"/>
    <mergeCell ref="J28:K28"/>
    <mergeCell ref="M28:O28"/>
    <mergeCell ref="P28:R28"/>
    <mergeCell ref="J29:K29"/>
    <mergeCell ref="M29:O29"/>
    <mergeCell ref="P29:R29"/>
    <mergeCell ref="J26:K26"/>
    <mergeCell ref="M26:O26"/>
    <mergeCell ref="P26:R26"/>
    <mergeCell ref="J27:K27"/>
    <mergeCell ref="M27:O27"/>
    <mergeCell ref="P27:R27"/>
    <mergeCell ref="J32:K32"/>
    <mergeCell ref="M32:O32"/>
    <mergeCell ref="P32:R32"/>
    <mergeCell ref="J33:K33"/>
    <mergeCell ref="M33:O33"/>
    <mergeCell ref="P33:R33"/>
    <mergeCell ref="J30:K30"/>
    <mergeCell ref="M30:O30"/>
    <mergeCell ref="P30:R30"/>
    <mergeCell ref="J31:K31"/>
    <mergeCell ref="M31:O31"/>
    <mergeCell ref="P31:R31"/>
    <mergeCell ref="J36:K36"/>
    <mergeCell ref="M36:O36"/>
    <mergeCell ref="P36:R36"/>
    <mergeCell ref="J37:K37"/>
    <mergeCell ref="M37:O37"/>
    <mergeCell ref="P37:R37"/>
    <mergeCell ref="J34:K34"/>
    <mergeCell ref="M34:O34"/>
    <mergeCell ref="P34:R34"/>
    <mergeCell ref="J35:K35"/>
    <mergeCell ref="M35:O35"/>
    <mergeCell ref="P35:R35"/>
    <mergeCell ref="J41:K41"/>
    <mergeCell ref="M41:O41"/>
    <mergeCell ref="P41:R41"/>
    <mergeCell ref="J42:K42"/>
    <mergeCell ref="M42:O42"/>
    <mergeCell ref="P42:R42"/>
    <mergeCell ref="J38:K38"/>
    <mergeCell ref="M38:O38"/>
    <mergeCell ref="P38:R38"/>
    <mergeCell ref="J40:K40"/>
    <mergeCell ref="M40:O40"/>
    <mergeCell ref="P40:R40"/>
    <mergeCell ref="J45:K45"/>
    <mergeCell ref="M45:O45"/>
    <mergeCell ref="P45:R45"/>
    <mergeCell ref="J46:K46"/>
    <mergeCell ref="M46:O46"/>
    <mergeCell ref="P46:R46"/>
    <mergeCell ref="J43:K43"/>
    <mergeCell ref="M43:O43"/>
    <mergeCell ref="P43:R43"/>
    <mergeCell ref="J44:K44"/>
    <mergeCell ref="M44:O44"/>
    <mergeCell ref="P44:R44"/>
    <mergeCell ref="J49:K49"/>
    <mergeCell ref="M49:O49"/>
    <mergeCell ref="P49:R49"/>
    <mergeCell ref="J50:K50"/>
    <mergeCell ref="M50:O50"/>
    <mergeCell ref="P50:R50"/>
    <mergeCell ref="J47:K47"/>
    <mergeCell ref="M47:O47"/>
    <mergeCell ref="P47:R47"/>
    <mergeCell ref="J48:K48"/>
    <mergeCell ref="M48:O48"/>
    <mergeCell ref="P48:R48"/>
    <mergeCell ref="J53:K53"/>
    <mergeCell ref="M53:O53"/>
    <mergeCell ref="P53:R53"/>
    <mergeCell ref="J54:K54"/>
    <mergeCell ref="M54:O54"/>
    <mergeCell ref="P54:R54"/>
    <mergeCell ref="J51:K51"/>
    <mergeCell ref="M51:O51"/>
    <mergeCell ref="P51:R51"/>
    <mergeCell ref="J52:K52"/>
    <mergeCell ref="M52:O52"/>
    <mergeCell ref="P52:R52"/>
    <mergeCell ref="T5:U9"/>
    <mergeCell ref="J66:K66"/>
    <mergeCell ref="M66:O66"/>
    <mergeCell ref="P66:R66"/>
    <mergeCell ref="M68:O68"/>
    <mergeCell ref="P68:R68"/>
    <mergeCell ref="J62:K62"/>
    <mergeCell ref="M62:O62"/>
    <mergeCell ref="P62:R62"/>
    <mergeCell ref="J65:K65"/>
    <mergeCell ref="M65:O65"/>
    <mergeCell ref="P65:R65"/>
    <mergeCell ref="J57:K57"/>
    <mergeCell ref="M57:O57"/>
    <mergeCell ref="P57:R57"/>
    <mergeCell ref="J58:K58"/>
    <mergeCell ref="M58:O58"/>
    <mergeCell ref="P58:R58"/>
    <mergeCell ref="J55:K55"/>
    <mergeCell ref="M55:O55"/>
    <mergeCell ref="P55:R55"/>
    <mergeCell ref="J56:K56"/>
    <mergeCell ref="M56:O56"/>
    <mergeCell ref="P56:R56"/>
    <mergeCell ref="J63:K63"/>
    <mergeCell ref="M63:O63"/>
    <mergeCell ref="P63:R63"/>
    <mergeCell ref="F64:H64"/>
    <mergeCell ref="J64:K64"/>
    <mergeCell ref="M64:O64"/>
    <mergeCell ref="P64:R64"/>
    <mergeCell ref="F59:H59"/>
    <mergeCell ref="J59:K59"/>
    <mergeCell ref="M59:O59"/>
    <mergeCell ref="P59:R59"/>
    <mergeCell ref="F60:H60"/>
    <mergeCell ref="J60:K60"/>
    <mergeCell ref="M60:O60"/>
    <mergeCell ref="P60:R60"/>
    <mergeCell ref="F61:H61"/>
    <mergeCell ref="J61:K61"/>
    <mergeCell ref="M61:O61"/>
    <mergeCell ref="P61:R61"/>
    <mergeCell ref="F62:H62"/>
  </mergeCells>
  <phoneticPr fontId="18" type="noConversion"/>
  <printOptions horizontalCentered="1"/>
  <pageMargins left="0.39370078740157483" right="0.39370078740157483" top="0.78740157480314965" bottom="0.39370078740157483" header="0.31496062992125984" footer="0.51181102362204722"/>
  <pageSetup paperSize="9" scale="43" orientation="landscape" r:id="rId1"/>
  <headerFooter alignWithMargins="0">
    <oddHeader>&amp;C&amp;"Arial,Negrito"&amp;12&amp;F</oddHeader>
    <oddFooter>&amp;C&amp;"Arial,Negrito"&amp;12&amp;A</oddFooter>
  </headerFooter>
  <rowBreaks count="1" manualBreakCount="1">
    <brk id="38" max="18" man="1"/>
  </rowBreaks>
  <ignoredErrors>
    <ignoredError sqref="C4:Q8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1C432-D4D2-4B0A-8262-9EEFDD47FA8C}">
  <sheetPr>
    <pageSetUpPr fitToPage="1"/>
  </sheetPr>
  <dimension ref="A1:BB408"/>
  <sheetViews>
    <sheetView showGridLines="0" showZeros="0" zoomScaleNormal="100" zoomScaleSheetLayoutView="50" workbookViewId="0"/>
  </sheetViews>
  <sheetFormatPr defaultColWidth="21.7109375" defaultRowHeight="10.199999999999999" x14ac:dyDescent="0.2"/>
  <cols>
    <col min="1" max="1" width="9.28515625" style="71" customWidth="1"/>
    <col min="2" max="2" width="8.140625" style="71" customWidth="1"/>
    <col min="3" max="3" width="46.7109375" style="9" customWidth="1"/>
    <col min="4" max="4" width="15.42578125" style="9" customWidth="1"/>
    <col min="5" max="5" width="5.42578125" style="9" customWidth="1"/>
    <col min="6" max="6" width="6.85546875" style="9" customWidth="1"/>
    <col min="7" max="7" width="12.7109375" style="9" customWidth="1"/>
    <col min="8" max="8" width="6.42578125" style="9" customWidth="1"/>
    <col min="9" max="9" width="11.42578125" style="9" customWidth="1"/>
    <col min="10" max="10" width="11.85546875" style="9" customWidth="1"/>
    <col min="11" max="11" width="3.140625" style="9" customWidth="1"/>
    <col min="12" max="12" width="10.42578125" style="9" customWidth="1"/>
    <col min="13" max="15" width="12.28515625" style="9" customWidth="1"/>
    <col min="16" max="16" width="11.7109375" style="9" customWidth="1"/>
    <col min="17" max="17" width="13.140625" style="9" customWidth="1"/>
    <col min="18" max="18" width="9" style="9" customWidth="1"/>
    <col min="19" max="19" width="14.42578125" style="9" customWidth="1"/>
    <col min="20" max="20" width="4.42578125" style="48" customWidth="1"/>
    <col min="21" max="21" width="4.42578125" style="9" customWidth="1"/>
    <col min="22" max="22" width="2.140625" style="9" customWidth="1"/>
    <col min="23" max="25" width="14.7109375" style="9" customWidth="1"/>
    <col min="26" max="26" width="25" style="9" customWidth="1"/>
    <col min="27" max="27" width="22.28515625" style="9" customWidth="1"/>
    <col min="28" max="28" width="2.85546875" style="9" customWidth="1"/>
    <col min="29" max="29" width="18.140625" style="9" customWidth="1"/>
    <col min="30" max="30" width="17.42578125" style="9" customWidth="1"/>
    <col min="31" max="31" width="17.85546875" style="9" customWidth="1"/>
    <col min="32" max="32" width="17.42578125" style="9" customWidth="1"/>
    <col min="33" max="33" width="17.85546875" style="9" customWidth="1"/>
    <col min="34" max="34" width="2.85546875" style="9" customWidth="1"/>
    <col min="35" max="35" width="13.28515625" style="9" customWidth="1"/>
    <col min="36" max="36" width="17.42578125" style="9" customWidth="1"/>
    <col min="37" max="37" width="19.42578125" style="9" bestFit="1" customWidth="1"/>
    <col min="38" max="38" width="2.85546875" style="9" customWidth="1"/>
    <col min="39" max="39" width="13.28515625" style="9" customWidth="1"/>
    <col min="40" max="40" width="17.42578125" style="9" customWidth="1"/>
    <col min="41" max="41" width="19.42578125" style="9" bestFit="1" customWidth="1"/>
    <col min="42" max="42" width="2.85546875" style="9" customWidth="1"/>
    <col min="43" max="43" width="13.28515625" style="9" customWidth="1"/>
    <col min="44" max="44" width="17.42578125" style="9" customWidth="1"/>
    <col min="45" max="45" width="17.85546875" style="9" customWidth="1"/>
    <col min="46" max="46" width="2.85546875" style="9" customWidth="1"/>
    <col min="47" max="47" width="13.28515625" style="9" customWidth="1"/>
    <col min="48" max="48" width="19.140625" style="9" customWidth="1"/>
    <col min="49" max="49" width="20" style="9" customWidth="1"/>
    <col min="50" max="50" width="2.85546875" style="9" customWidth="1"/>
    <col min="51" max="51" width="13.28515625" style="9" customWidth="1"/>
    <col min="52" max="52" width="19.85546875" style="9" bestFit="1" customWidth="1"/>
    <col min="53" max="53" width="19.7109375" style="9" bestFit="1" customWidth="1"/>
    <col min="54" max="16384" width="21.7109375" style="9"/>
  </cols>
  <sheetData>
    <row r="1" spans="1:54" ht="13.2" customHeight="1" x14ac:dyDescent="0.2">
      <c r="A1" s="170"/>
      <c r="B1" s="171"/>
      <c r="C1" s="8"/>
      <c r="D1" s="8"/>
      <c r="E1" s="8"/>
      <c r="F1" s="8"/>
      <c r="G1" s="8"/>
      <c r="H1" s="222" t="s">
        <v>147</v>
      </c>
      <c r="I1" s="300"/>
      <c r="J1" s="223"/>
      <c r="K1" s="300" t="s">
        <v>146</v>
      </c>
      <c r="L1" s="301"/>
      <c r="M1" s="162" t="s">
        <v>75</v>
      </c>
      <c r="N1" s="154"/>
      <c r="O1" s="154"/>
      <c r="P1" s="155"/>
      <c r="Q1" s="883">
        <f>IF(OR(Q3=0,Q4=0),0,ROUND((Q3/Q4-1),4))</f>
        <v>0</v>
      </c>
      <c r="R1" s="141"/>
      <c r="S1" s="182"/>
      <c r="T1" s="7"/>
      <c r="U1" s="3"/>
    </row>
    <row r="2" spans="1:54" ht="13.2" customHeight="1" x14ac:dyDescent="0.2">
      <c r="A2" s="172"/>
      <c r="B2" s="885" t="s">
        <v>78</v>
      </c>
      <c r="C2" s="885"/>
      <c r="D2" s="885"/>
      <c r="E2" s="885"/>
      <c r="F2" s="885"/>
      <c r="G2" s="885"/>
      <c r="H2" s="152" t="s">
        <v>148</v>
      </c>
      <c r="I2" s="297"/>
      <c r="J2" s="299"/>
      <c r="K2" s="297" t="s">
        <v>145</v>
      </c>
      <c r="L2" s="298"/>
      <c r="M2" s="163" t="s">
        <v>73</v>
      </c>
      <c r="N2" s="160"/>
      <c r="O2" s="294"/>
      <c r="P2" s="159"/>
      <c r="Q2" s="884"/>
      <c r="R2" s="183"/>
      <c r="S2" s="184"/>
      <c r="T2" s="18"/>
    </row>
    <row r="3" spans="1:54" ht="13.2" customHeight="1" x14ac:dyDescent="0.2">
      <c r="A3" s="172"/>
      <c r="B3" s="885"/>
      <c r="C3" s="885"/>
      <c r="D3" s="885"/>
      <c r="E3" s="885"/>
      <c r="F3" s="885"/>
      <c r="G3" s="885"/>
      <c r="H3" s="224" t="s">
        <v>69</v>
      </c>
      <c r="I3" s="226"/>
      <c r="J3" s="225"/>
      <c r="K3" s="226" t="s">
        <v>104</v>
      </c>
      <c r="L3" s="227"/>
      <c r="M3" s="201" t="s">
        <v>101</v>
      </c>
      <c r="N3" s="158"/>
      <c r="O3" s="295" t="str">
        <f>IF(G8=0,"",IF(MONTH(G8)=1,12,(MONTH(G8)-1)))</f>
        <v/>
      </c>
      <c r="P3" s="293" t="str">
        <f>IF(G8=0,"",CONCATENATE("/  ",IF(MONTH(G8)=1,(YEAR(G8)-1),YEAR(G8))))</f>
        <v/>
      </c>
      <c r="Q3" s="289"/>
      <c r="R3" s="169" t="s">
        <v>72</v>
      </c>
      <c r="S3" s="150"/>
      <c r="T3" s="18"/>
    </row>
    <row r="4" spans="1:54" ht="13.2" customHeight="1" thickBot="1" x14ac:dyDescent="0.25">
      <c r="A4" s="19"/>
      <c r="B4" s="20"/>
      <c r="C4" s="21"/>
      <c r="D4" s="25"/>
      <c r="E4" s="27"/>
      <c r="F4" s="27"/>
      <c r="G4" s="27"/>
      <c r="H4" s="888">
        <f>G8</f>
        <v>0</v>
      </c>
      <c r="I4" s="889"/>
      <c r="J4" s="302"/>
      <c r="K4" s="886"/>
      <c r="L4" s="887"/>
      <c r="M4" s="143" t="s">
        <v>102</v>
      </c>
      <c r="N4" s="202"/>
      <c r="O4" s="296" t="str">
        <f>PROPOSTA!M3</f>
        <v/>
      </c>
      <c r="P4" s="278" t="str">
        <f>PROPOSTA!N3</f>
        <v/>
      </c>
      <c r="Q4" s="290">
        <f>PROPOSTA!O2</f>
        <v>0</v>
      </c>
      <c r="R4" s="149"/>
      <c r="S4" s="150"/>
      <c r="T4" s="18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Y4" s="69"/>
      <c r="AZ4" s="69"/>
      <c r="BA4" s="69"/>
      <c r="BB4" s="69"/>
    </row>
    <row r="5" spans="1:54" ht="14.4" customHeight="1" thickBot="1" x14ac:dyDescent="0.25">
      <c r="A5" s="173" t="s">
        <v>3</v>
      </c>
      <c r="B5" s="83"/>
      <c r="C5" s="310">
        <f>PROPOSTA!C6</f>
        <v>0</v>
      </c>
      <c r="D5" s="323"/>
      <c r="E5" s="324"/>
      <c r="F5" s="325" t="s">
        <v>59</v>
      </c>
      <c r="G5" s="305">
        <f>PROPOSTA!F6</f>
        <v>0</v>
      </c>
      <c r="H5" s="152" t="s">
        <v>68</v>
      </c>
      <c r="I5" s="153"/>
      <c r="J5" s="153"/>
      <c r="K5" s="894">
        <f>IF(OR(K7=0,K8=0),0,ROUND((K7/K8-1),4))</f>
        <v>0</v>
      </c>
      <c r="L5" s="895"/>
      <c r="M5" s="177" t="s">
        <v>70</v>
      </c>
      <c r="N5" s="203"/>
      <c r="O5" s="203"/>
      <c r="P5" s="46"/>
      <c r="Q5" s="883">
        <f>IF(OR(Q7=0,Q8=0),0,ROUND((Q7/Q8-1),4))</f>
        <v>0</v>
      </c>
      <c r="R5" s="148"/>
      <c r="S5" s="151"/>
      <c r="T5" s="829" t="s">
        <v>13</v>
      </c>
      <c r="U5" s="830"/>
      <c r="AU5" s="69"/>
      <c r="AV5" s="69"/>
      <c r="AY5" s="69"/>
      <c r="AZ5" s="69"/>
      <c r="BA5" s="69"/>
      <c r="BB5" s="69"/>
    </row>
    <row r="6" spans="1:54" ht="14.4" customHeight="1" x14ac:dyDescent="0.2">
      <c r="A6" s="146" t="s">
        <v>5</v>
      </c>
      <c r="B6" s="84"/>
      <c r="C6" s="308">
        <f>PROPOSTA!C7</f>
        <v>0</v>
      </c>
      <c r="D6" s="326"/>
      <c r="E6" s="327"/>
      <c r="F6" s="328" t="s">
        <v>60</v>
      </c>
      <c r="G6" s="306">
        <f>PROPOSTA!F7</f>
        <v>0</v>
      </c>
      <c r="H6" s="176" t="s">
        <v>71</v>
      </c>
      <c r="I6" s="153"/>
      <c r="J6" s="156"/>
      <c r="K6" s="896"/>
      <c r="L6" s="897"/>
      <c r="M6" s="178" t="s">
        <v>73</v>
      </c>
      <c r="N6" s="160"/>
      <c r="O6" s="294"/>
      <c r="P6" s="159"/>
      <c r="Q6" s="884"/>
      <c r="R6" s="164" t="s">
        <v>76</v>
      </c>
      <c r="S6" s="166">
        <f>Q1</f>
        <v>0</v>
      </c>
      <c r="T6" s="831"/>
      <c r="U6" s="832"/>
      <c r="AY6" s="69"/>
      <c r="AZ6" s="69"/>
      <c r="BA6" s="69"/>
      <c r="BB6" s="69"/>
    </row>
    <row r="7" spans="1:54" ht="14.4" customHeight="1" x14ac:dyDescent="0.2">
      <c r="A7" s="146" t="s">
        <v>77</v>
      </c>
      <c r="B7" s="84"/>
      <c r="C7" s="308">
        <f>PROPOSTA!I6</f>
        <v>0</v>
      </c>
      <c r="D7" s="326"/>
      <c r="E7" s="327"/>
      <c r="F7" s="329" t="s">
        <v>61</v>
      </c>
      <c r="G7" s="330"/>
      <c r="H7" s="142" t="s">
        <v>79</v>
      </c>
      <c r="I7" s="145"/>
      <c r="J7" s="174">
        <f>G8</f>
        <v>0</v>
      </c>
      <c r="K7" s="890"/>
      <c r="L7" s="891"/>
      <c r="M7" s="201" t="s">
        <v>101</v>
      </c>
      <c r="N7" s="158"/>
      <c r="O7" s="295" t="str">
        <f>IF(G8=0,"",IF(MONTH(G8)=1,12,(MONTH(G8)-1)))</f>
        <v/>
      </c>
      <c r="P7" s="293" t="str">
        <f>IF(G8=0,"",CONCATENATE("/  ",IF(MONTH(G8)=1,(YEAR(G8)-1),YEAR(G8))))</f>
        <v/>
      </c>
      <c r="Q7" s="289"/>
      <c r="R7" s="168" t="s">
        <v>58</v>
      </c>
      <c r="S7" s="157">
        <f>Q5</f>
        <v>0</v>
      </c>
      <c r="T7" s="831"/>
      <c r="U7" s="83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Y7" s="69"/>
      <c r="AZ7" s="69"/>
      <c r="BA7" s="69"/>
      <c r="BB7" s="69"/>
    </row>
    <row r="8" spans="1:54" ht="14.4" customHeight="1" thickBot="1" x14ac:dyDescent="0.25">
      <c r="A8" s="147" t="s">
        <v>7</v>
      </c>
      <c r="B8" s="85"/>
      <c r="C8" s="309">
        <f>PROPOSTA!C8</f>
        <v>0</v>
      </c>
      <c r="D8" s="331"/>
      <c r="E8" s="332"/>
      <c r="F8" s="333" t="s">
        <v>62</v>
      </c>
      <c r="G8" s="488"/>
      <c r="H8" s="143" t="s">
        <v>80</v>
      </c>
      <c r="I8" s="161"/>
      <c r="J8" s="175">
        <f>PROPOSTA!R6</f>
        <v>0</v>
      </c>
      <c r="K8" s="892">
        <f>PROPOSTA!V6</f>
        <v>0</v>
      </c>
      <c r="L8" s="893"/>
      <c r="M8" s="143" t="s">
        <v>102</v>
      </c>
      <c r="N8" s="202"/>
      <c r="O8" s="296" t="str">
        <f>PROPOSTA!M3</f>
        <v/>
      </c>
      <c r="P8" s="278" t="str">
        <f>PROPOSTA!N3</f>
        <v/>
      </c>
      <c r="Q8" s="290">
        <f>PROPOSTA!O3</f>
        <v>0</v>
      </c>
      <c r="R8" s="165" t="s">
        <v>74</v>
      </c>
      <c r="S8" s="167">
        <f>IF(Q5=0,0,ROUND((0.75*Q5+0.25*K5),4))</f>
        <v>0</v>
      </c>
      <c r="T8" s="831"/>
      <c r="U8" s="832"/>
      <c r="V8" s="199"/>
      <c r="AU8" s="69"/>
      <c r="AV8" s="69"/>
      <c r="AY8" s="69"/>
      <c r="AZ8" s="69"/>
      <c r="BA8" s="69"/>
      <c r="BB8" s="69"/>
    </row>
    <row r="9" spans="1:54" ht="15.6" customHeight="1" thickBot="1" x14ac:dyDescent="0.25">
      <c r="A9" s="139" t="s">
        <v>8</v>
      </c>
      <c r="B9" s="140" t="s">
        <v>9</v>
      </c>
      <c r="C9" s="138" t="s">
        <v>10</v>
      </c>
      <c r="D9" s="195"/>
      <c r="E9" s="129"/>
      <c r="F9" s="431" t="s">
        <v>162</v>
      </c>
      <c r="G9" s="431"/>
      <c r="H9" s="432"/>
      <c r="I9" s="37" t="s">
        <v>81</v>
      </c>
      <c r="J9" s="37"/>
      <c r="K9" s="181"/>
      <c r="L9" s="266"/>
      <c r="M9" s="185" t="s">
        <v>64</v>
      </c>
      <c r="N9" s="185"/>
      <c r="O9" s="291"/>
      <c r="P9" s="292" t="s">
        <v>65</v>
      </c>
      <c r="Q9" s="39"/>
      <c r="R9" s="128"/>
      <c r="S9" s="187" t="s">
        <v>66</v>
      </c>
      <c r="T9" s="881"/>
      <c r="U9" s="834"/>
      <c r="W9" s="263"/>
      <c r="X9" s="237"/>
      <c r="Y9" s="266"/>
      <c r="AY9" s="69"/>
      <c r="AZ9" s="69"/>
      <c r="BA9" s="69"/>
      <c r="BB9" s="69"/>
    </row>
    <row r="10" spans="1:54" ht="43.95" customHeight="1" thickBot="1" x14ac:dyDescent="0.25">
      <c r="A10" s="436" t="s">
        <v>14</v>
      </c>
      <c r="B10" s="437"/>
      <c r="C10" s="438"/>
      <c r="D10" s="439" t="s">
        <v>91</v>
      </c>
      <c r="E10" s="440" t="s">
        <v>23</v>
      </c>
      <c r="F10" s="877" t="s">
        <v>163</v>
      </c>
      <c r="G10" s="870"/>
      <c r="H10" s="871"/>
      <c r="I10" s="441" t="s">
        <v>82</v>
      </c>
      <c r="J10" s="442" t="s">
        <v>56</v>
      </c>
      <c r="K10" s="443"/>
      <c r="L10" s="444" t="s">
        <v>63</v>
      </c>
      <c r="M10" s="877" t="s">
        <v>164</v>
      </c>
      <c r="N10" s="870"/>
      <c r="O10" s="871"/>
      <c r="P10" s="869" t="s">
        <v>165</v>
      </c>
      <c r="Q10" s="870"/>
      <c r="R10" s="871"/>
      <c r="S10" s="445" t="s">
        <v>67</v>
      </c>
      <c r="T10" s="427" t="s">
        <v>15</v>
      </c>
      <c r="U10" s="90" t="s">
        <v>16</v>
      </c>
      <c r="W10" s="267" t="s">
        <v>139</v>
      </c>
      <c r="X10" s="269" t="s">
        <v>140</v>
      </c>
      <c r="Y10" s="268" t="s">
        <v>111</v>
      </c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Y10" s="69"/>
      <c r="AZ10" s="69"/>
      <c r="BA10" s="69"/>
      <c r="BB10" s="69"/>
    </row>
    <row r="11" spans="1:54" ht="10.8" thickBot="1" x14ac:dyDescent="0.25">
      <c r="A11" s="454"/>
      <c r="B11" s="403"/>
      <c r="C11" s="404" t="s">
        <v>17</v>
      </c>
      <c r="D11" s="455"/>
      <c r="E11" s="382"/>
      <c r="F11" s="882"/>
      <c r="G11" s="882"/>
      <c r="H11" s="882"/>
      <c r="I11" s="382"/>
      <c r="J11" s="382"/>
      <c r="K11" s="382"/>
      <c r="L11" s="382"/>
      <c r="M11" s="382"/>
      <c r="N11" s="382"/>
      <c r="O11" s="382"/>
      <c r="P11" s="382"/>
      <c r="Q11" s="382"/>
      <c r="R11" s="382"/>
      <c r="S11" s="383"/>
      <c r="T11" s="57" t="str">
        <f>IF(S11&gt;0,"X","")</f>
        <v/>
      </c>
      <c r="U11" s="46" t="str">
        <f>IF(T11="X","x",IF(P11&gt;0,"x",""))</f>
        <v/>
      </c>
      <c r="W11" s="450"/>
      <c r="X11" s="44"/>
      <c r="Y11" s="451"/>
      <c r="AU11" s="69"/>
      <c r="AV11" s="69"/>
      <c r="AY11" s="69"/>
      <c r="AZ11" s="69"/>
      <c r="BA11" s="69"/>
      <c r="BB11" s="69"/>
    </row>
    <row r="12" spans="1:54" ht="20.399999999999999" customHeight="1" x14ac:dyDescent="0.2">
      <c r="A12" s="414">
        <v>589420</v>
      </c>
      <c r="B12" s="417" t="s">
        <v>193</v>
      </c>
      <c r="C12" s="134" t="s">
        <v>171</v>
      </c>
      <c r="D12" s="193" t="s">
        <v>85</v>
      </c>
      <c r="E12" s="130" t="s">
        <v>18</v>
      </c>
      <c r="F12" s="878">
        <f>PROPOSTA!O12</f>
        <v>0</v>
      </c>
      <c r="G12" s="879">
        <f>PROPOSTA!Q12</f>
        <v>0</v>
      </c>
      <c r="H12" s="880"/>
      <c r="I12" s="412">
        <f t="shared" ref="I12:I13" si="0">$S$8</f>
        <v>0</v>
      </c>
      <c r="J12" s="861">
        <f>IF(F12=0,0,F12*(1+I12))</f>
        <v>0</v>
      </c>
      <c r="K12" s="861">
        <f>G12+J12</f>
        <v>0</v>
      </c>
      <c r="L12" s="413">
        <f>X12</f>
        <v>0</v>
      </c>
      <c r="M12" s="873">
        <f>IF(Y12="excesso","excesso",IF(L12=0,0,ROUND(L12*F12,2)))</f>
        <v>0</v>
      </c>
      <c r="N12" s="870"/>
      <c r="O12" s="871"/>
      <c r="P12" s="869">
        <f>IF(L12=0,0,ROUND(L12*J12,2))</f>
        <v>0</v>
      </c>
      <c r="Q12" s="870"/>
      <c r="R12" s="871"/>
      <c r="S12" s="497">
        <f>P12-M12</f>
        <v>0</v>
      </c>
      <c r="U12" s="46" t="str">
        <f>IF(T12="X","x",IF(P12&gt;0,"x",""))</f>
        <v/>
      </c>
      <c r="W12" s="264"/>
      <c r="X12" s="270">
        <f>IF(W12=0,0,IF(W12&lt;'med f'!W12,"pouco",IF(W12&gt;PROPOSTA!R12,"EXCESSO",W12-'med f'!W12)))</f>
        <v>0</v>
      </c>
      <c r="Y12" s="238">
        <f>IF('med f'!Y12-X12&lt;0,"excesso",'med f'!Y12-X12)</f>
        <v>0</v>
      </c>
      <c r="AY12" s="69"/>
      <c r="AZ12" s="69"/>
      <c r="BA12" s="69"/>
      <c r="BB12" s="69"/>
    </row>
    <row r="13" spans="1:54" x14ac:dyDescent="0.2">
      <c r="A13" s="49">
        <v>589190</v>
      </c>
      <c r="B13" s="50" t="s">
        <v>193</v>
      </c>
      <c r="C13" s="135" t="s">
        <v>172</v>
      </c>
      <c r="D13" s="194" t="s">
        <v>86</v>
      </c>
      <c r="E13" s="131" t="s">
        <v>18</v>
      </c>
      <c r="F13" s="856">
        <f>PROPOSTA!O13</f>
        <v>0</v>
      </c>
      <c r="G13" s="857">
        <f>PROPOSTA!Q13</f>
        <v>0</v>
      </c>
      <c r="H13" s="858"/>
      <c r="I13" s="179">
        <f t="shared" si="0"/>
        <v>0</v>
      </c>
      <c r="J13" s="859">
        <f t="shared" ref="J13:J38" si="1">IF(F13=0,0,F13*(1+I13))</f>
        <v>0</v>
      </c>
      <c r="K13" s="859">
        <f t="shared" ref="K13:K38" si="2">G13+J13</f>
        <v>0</v>
      </c>
      <c r="L13" s="275">
        <f t="shared" ref="L13:L31" si="3">X13</f>
        <v>0</v>
      </c>
      <c r="M13" s="852">
        <f>IF(Y13="excesso","excesso",IF(L13=0,0,ROUND(L13*F13,2)))</f>
        <v>0</v>
      </c>
      <c r="N13" s="853"/>
      <c r="O13" s="854"/>
      <c r="P13" s="855">
        <f>IF(L13=0,0,ROUND(L13*J13,2))</f>
        <v>0</v>
      </c>
      <c r="Q13" s="853"/>
      <c r="R13" s="854"/>
      <c r="S13" s="485">
        <f t="shared" ref="S13:S31" si="4">P13-M13</f>
        <v>0</v>
      </c>
      <c r="U13" s="46" t="str">
        <f t="shared" ref="U13:U66" si="5">IF(T13="X","x",IF(P13&gt;0,"x",""))</f>
        <v/>
      </c>
      <c r="W13" s="264"/>
      <c r="X13" s="270">
        <f>IF(W13=0,0,IF(W13&lt;'med f'!W13,"pouco",IF(W13&gt;PROPOSTA!R13,"EXCESSO",W13-'med f'!W13)))</f>
        <v>0</v>
      </c>
      <c r="Y13" s="239">
        <f>IF('med f'!Y13-X13&lt;0,"excesso",'med f'!Y13-X13)</f>
        <v>0</v>
      </c>
      <c r="Z13" s="46"/>
      <c r="AA13" s="46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Y13" s="69"/>
      <c r="AZ13" s="69"/>
      <c r="BA13" s="69"/>
      <c r="BB13" s="69"/>
    </row>
    <row r="14" spans="1:54" x14ac:dyDescent="0.2">
      <c r="A14" s="51">
        <v>589100</v>
      </c>
      <c r="B14" s="50" t="s">
        <v>193</v>
      </c>
      <c r="C14" s="136" t="s">
        <v>173</v>
      </c>
      <c r="D14" s="194" t="s">
        <v>76</v>
      </c>
      <c r="E14" s="131" t="s">
        <v>18</v>
      </c>
      <c r="F14" s="856">
        <f>PROPOSTA!O14</f>
        <v>0</v>
      </c>
      <c r="G14" s="857">
        <f>PROPOSTA!Q14</f>
        <v>0</v>
      </c>
      <c r="H14" s="858"/>
      <c r="I14" s="179">
        <f>$S$6</f>
        <v>0</v>
      </c>
      <c r="J14" s="859">
        <f t="shared" si="1"/>
        <v>0</v>
      </c>
      <c r="K14" s="859">
        <f t="shared" si="2"/>
        <v>0</v>
      </c>
      <c r="L14" s="275">
        <f t="shared" si="3"/>
        <v>0</v>
      </c>
      <c r="M14" s="852">
        <f t="shared" ref="M14:M38" si="6">IF(Y14="excesso","excesso",IF(L14=0,0,ROUND(L14*F14,2)))</f>
        <v>0</v>
      </c>
      <c r="N14" s="853"/>
      <c r="O14" s="854"/>
      <c r="P14" s="855">
        <f t="shared" ref="P14:P38" si="7">IF(L14=0,0,ROUND(L14*J14,2))</f>
        <v>0</v>
      </c>
      <c r="Q14" s="853"/>
      <c r="R14" s="854"/>
      <c r="S14" s="485">
        <f t="shared" si="4"/>
        <v>0</v>
      </c>
      <c r="U14" s="46" t="str">
        <f t="shared" si="5"/>
        <v/>
      </c>
      <c r="W14" s="264"/>
      <c r="X14" s="270">
        <f>IF(W14=0,0,IF(W14&lt;'med f'!W14,"pouco",IF(W14&gt;PROPOSTA!R14,"EXCESSO",W14-'med f'!W14)))</f>
        <v>0</v>
      </c>
      <c r="Y14" s="239">
        <f>IF('med f'!Y14-X14&lt;0,"excesso",'med f'!Y14-X14)</f>
        <v>0</v>
      </c>
      <c r="Z14" s="69"/>
      <c r="AA14" s="69"/>
      <c r="AU14" s="69"/>
      <c r="AV14" s="69"/>
      <c r="AY14" s="69"/>
      <c r="AZ14" s="69"/>
      <c r="BA14" s="69"/>
      <c r="BB14" s="69"/>
    </row>
    <row r="15" spans="1:54" x14ac:dyDescent="0.2">
      <c r="A15" s="49">
        <v>589420</v>
      </c>
      <c r="B15" s="50" t="s">
        <v>193</v>
      </c>
      <c r="C15" s="135" t="s">
        <v>174</v>
      </c>
      <c r="D15" s="194" t="s">
        <v>85</v>
      </c>
      <c r="E15" s="131" t="s">
        <v>18</v>
      </c>
      <c r="F15" s="856">
        <f>PROPOSTA!O15</f>
        <v>0</v>
      </c>
      <c r="G15" s="857">
        <f>PROPOSTA!Q15</f>
        <v>0</v>
      </c>
      <c r="H15" s="858"/>
      <c r="I15" s="179">
        <f t="shared" ref="I15:I24" si="8">$S$8</f>
        <v>0</v>
      </c>
      <c r="J15" s="859">
        <f t="shared" si="1"/>
        <v>0</v>
      </c>
      <c r="K15" s="859">
        <f t="shared" si="2"/>
        <v>0</v>
      </c>
      <c r="L15" s="275">
        <f t="shared" si="3"/>
        <v>0</v>
      </c>
      <c r="M15" s="852">
        <f t="shared" si="6"/>
        <v>0</v>
      </c>
      <c r="N15" s="853"/>
      <c r="O15" s="854"/>
      <c r="P15" s="855">
        <f t="shared" si="7"/>
        <v>0</v>
      </c>
      <c r="Q15" s="853"/>
      <c r="R15" s="854"/>
      <c r="S15" s="485">
        <f t="shared" si="4"/>
        <v>0</v>
      </c>
      <c r="U15" s="46" t="str">
        <f t="shared" si="5"/>
        <v/>
      </c>
      <c r="W15" s="265"/>
      <c r="X15" s="270">
        <f>IF(W15=0,0,IF(W15&lt;'med f'!W15,"pouco",IF(W15&gt;PROPOSTA!R15,"EXCESSO",W15-'med f'!W15)))</f>
        <v>0</v>
      </c>
      <c r="Y15" s="239">
        <f>IF('med f'!Y15-X15&lt;0,"excesso",'med f'!Y15-X15)</f>
        <v>0</v>
      </c>
      <c r="Z15" s="69"/>
      <c r="AA15" s="69"/>
      <c r="AY15" s="69"/>
      <c r="AZ15" s="69"/>
      <c r="BA15" s="69"/>
      <c r="BB15" s="69"/>
    </row>
    <row r="16" spans="1:54" x14ac:dyDescent="0.2">
      <c r="A16" s="53">
        <v>589520</v>
      </c>
      <c r="B16" s="50" t="s">
        <v>193</v>
      </c>
      <c r="C16" s="135" t="s">
        <v>175</v>
      </c>
      <c r="D16" s="194" t="s">
        <v>87</v>
      </c>
      <c r="E16" s="131" t="s">
        <v>18</v>
      </c>
      <c r="F16" s="856">
        <f>PROPOSTA!O16</f>
        <v>0</v>
      </c>
      <c r="G16" s="857">
        <f>PROPOSTA!Q16</f>
        <v>0</v>
      </c>
      <c r="H16" s="858"/>
      <c r="I16" s="179">
        <f t="shared" si="8"/>
        <v>0</v>
      </c>
      <c r="J16" s="859">
        <f t="shared" si="1"/>
        <v>0</v>
      </c>
      <c r="K16" s="859">
        <f t="shared" si="2"/>
        <v>0</v>
      </c>
      <c r="L16" s="275">
        <f t="shared" si="3"/>
        <v>0</v>
      </c>
      <c r="M16" s="852">
        <f t="shared" si="6"/>
        <v>0</v>
      </c>
      <c r="N16" s="853"/>
      <c r="O16" s="854"/>
      <c r="P16" s="855">
        <f t="shared" si="7"/>
        <v>0</v>
      </c>
      <c r="Q16" s="853"/>
      <c r="R16" s="854"/>
      <c r="S16" s="485">
        <f t="shared" si="4"/>
        <v>0</v>
      </c>
      <c r="U16" s="46" t="str">
        <f t="shared" si="5"/>
        <v/>
      </c>
      <c r="W16" s="265"/>
      <c r="X16" s="270">
        <f>IF(W16=0,0,IF(W16&lt;'med f'!W16,"pouco",IF(W16&gt;PROPOSTA!R16,"EXCESSO",W16-'med f'!W16)))</f>
        <v>0</v>
      </c>
      <c r="Y16" s="239">
        <f>IF('med f'!Y16-X16&lt;0,"excesso",'med f'!Y16-X16)</f>
        <v>0</v>
      </c>
      <c r="Z16" s="69"/>
      <c r="AA16" s="69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Y16" s="69"/>
      <c r="AZ16" s="69"/>
      <c r="BA16" s="69"/>
      <c r="BB16" s="69"/>
    </row>
    <row r="17" spans="1:54" x14ac:dyDescent="0.2">
      <c r="A17" s="53">
        <v>589520</v>
      </c>
      <c r="B17" s="50" t="s">
        <v>193</v>
      </c>
      <c r="C17" s="135" t="s">
        <v>176</v>
      </c>
      <c r="D17" s="194" t="s">
        <v>87</v>
      </c>
      <c r="E17" s="131" t="s">
        <v>18</v>
      </c>
      <c r="F17" s="856">
        <f>PROPOSTA!O17</f>
        <v>0</v>
      </c>
      <c r="G17" s="857">
        <f>PROPOSTA!Q17</f>
        <v>0</v>
      </c>
      <c r="H17" s="858"/>
      <c r="I17" s="179">
        <f t="shared" si="8"/>
        <v>0</v>
      </c>
      <c r="J17" s="859">
        <f t="shared" si="1"/>
        <v>0</v>
      </c>
      <c r="K17" s="859">
        <f t="shared" si="2"/>
        <v>0</v>
      </c>
      <c r="L17" s="275">
        <f t="shared" si="3"/>
        <v>0</v>
      </c>
      <c r="M17" s="852">
        <f t="shared" si="6"/>
        <v>0</v>
      </c>
      <c r="N17" s="853"/>
      <c r="O17" s="854"/>
      <c r="P17" s="855">
        <f t="shared" si="7"/>
        <v>0</v>
      </c>
      <c r="Q17" s="853"/>
      <c r="R17" s="854"/>
      <c r="S17" s="485">
        <f t="shared" si="4"/>
        <v>0</v>
      </c>
      <c r="U17" s="46" t="str">
        <f t="shared" si="5"/>
        <v/>
      </c>
      <c r="W17" s="265"/>
      <c r="X17" s="270">
        <f>IF(W17=0,0,IF(W17&lt;'med f'!W17,"pouco",IF(W17&gt;PROPOSTA!R17,"EXCESSO",W17-'med f'!W17)))</f>
        <v>0</v>
      </c>
      <c r="Y17" s="239">
        <f>IF('med f'!Y17-X17&lt;0,"excesso",'med f'!Y17-X17)</f>
        <v>0</v>
      </c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Y17" s="69"/>
      <c r="AZ17" s="69"/>
      <c r="BA17" s="69"/>
      <c r="BB17" s="69"/>
    </row>
    <row r="18" spans="1:54" x14ac:dyDescent="0.2">
      <c r="A18" s="53">
        <v>589520</v>
      </c>
      <c r="B18" s="50" t="s">
        <v>193</v>
      </c>
      <c r="C18" s="135" t="s">
        <v>177</v>
      </c>
      <c r="D18" s="194" t="s">
        <v>87</v>
      </c>
      <c r="E18" s="131" t="s">
        <v>18</v>
      </c>
      <c r="F18" s="856">
        <f>PROPOSTA!O18</f>
        <v>0</v>
      </c>
      <c r="G18" s="857">
        <f>PROPOSTA!Q18</f>
        <v>0</v>
      </c>
      <c r="H18" s="858"/>
      <c r="I18" s="179">
        <f t="shared" si="8"/>
        <v>0</v>
      </c>
      <c r="J18" s="859">
        <f t="shared" si="1"/>
        <v>0</v>
      </c>
      <c r="K18" s="859">
        <f t="shared" si="2"/>
        <v>0</v>
      </c>
      <c r="L18" s="275">
        <f t="shared" si="3"/>
        <v>0</v>
      </c>
      <c r="M18" s="852">
        <f t="shared" si="6"/>
        <v>0</v>
      </c>
      <c r="N18" s="853"/>
      <c r="O18" s="854"/>
      <c r="P18" s="855">
        <f t="shared" si="7"/>
        <v>0</v>
      </c>
      <c r="Q18" s="853"/>
      <c r="R18" s="854"/>
      <c r="S18" s="485">
        <f t="shared" si="4"/>
        <v>0</v>
      </c>
      <c r="U18" s="46" t="str">
        <f t="shared" si="5"/>
        <v/>
      </c>
      <c r="W18" s="265"/>
      <c r="X18" s="270">
        <f>IF(W18=0,0,IF(W18&lt;'med f'!W18,"pouco",IF(W18&gt;PROPOSTA!R18,"EXCESSO",W18-'med f'!W18)))</f>
        <v>0</v>
      </c>
      <c r="Y18" s="239">
        <f>IF('med f'!Y18-X18&lt;0,"excesso",'med f'!Y18-X18)</f>
        <v>0</v>
      </c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Y18" s="69"/>
      <c r="AZ18" s="69"/>
      <c r="BA18" s="69"/>
      <c r="BB18" s="69"/>
    </row>
    <row r="19" spans="1:54" x14ac:dyDescent="0.2">
      <c r="A19" s="53">
        <v>589520</v>
      </c>
      <c r="B19" s="50" t="s">
        <v>193</v>
      </c>
      <c r="C19" s="135" t="s">
        <v>178</v>
      </c>
      <c r="D19" s="194" t="s">
        <v>87</v>
      </c>
      <c r="E19" s="131" t="s">
        <v>18</v>
      </c>
      <c r="F19" s="856">
        <f>PROPOSTA!O19</f>
        <v>0</v>
      </c>
      <c r="G19" s="857">
        <f>PROPOSTA!Q19</f>
        <v>0</v>
      </c>
      <c r="H19" s="858"/>
      <c r="I19" s="179">
        <f t="shared" si="8"/>
        <v>0</v>
      </c>
      <c r="J19" s="859">
        <f t="shared" si="1"/>
        <v>0</v>
      </c>
      <c r="K19" s="859">
        <f t="shared" si="2"/>
        <v>0</v>
      </c>
      <c r="L19" s="275">
        <f t="shared" si="3"/>
        <v>0</v>
      </c>
      <c r="M19" s="852">
        <f t="shared" si="6"/>
        <v>0</v>
      </c>
      <c r="N19" s="853"/>
      <c r="O19" s="854"/>
      <c r="P19" s="855">
        <f t="shared" si="7"/>
        <v>0</v>
      </c>
      <c r="Q19" s="853"/>
      <c r="R19" s="854"/>
      <c r="S19" s="485">
        <f t="shared" si="4"/>
        <v>0</v>
      </c>
      <c r="U19" s="46" t="str">
        <f t="shared" si="5"/>
        <v/>
      </c>
      <c r="W19" s="265"/>
      <c r="X19" s="270">
        <f>IF(W19=0,0,IF(W19&lt;'med f'!W19,"pouco",IF(W19&gt;PROPOSTA!R19,"EXCESSO",W19-'med f'!W19)))</f>
        <v>0</v>
      </c>
      <c r="Y19" s="239">
        <f>IF('med f'!Y19-X19&lt;0,"excesso",'med f'!Y19-X19)</f>
        <v>0</v>
      </c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Y19" s="69"/>
      <c r="AZ19" s="69"/>
      <c r="BA19" s="69"/>
      <c r="BB19" s="69"/>
    </row>
    <row r="20" spans="1:54" x14ac:dyDescent="0.2">
      <c r="A20" s="53">
        <v>589220</v>
      </c>
      <c r="B20" s="50" t="s">
        <v>193</v>
      </c>
      <c r="C20" s="135" t="s">
        <v>194</v>
      </c>
      <c r="D20" s="194" t="s">
        <v>195</v>
      </c>
      <c r="E20" s="131" t="s">
        <v>18</v>
      </c>
      <c r="F20" s="856">
        <f>PROPOSTA!O20</f>
        <v>0</v>
      </c>
      <c r="G20" s="857">
        <f>PROPOSTA!Q20</f>
        <v>0</v>
      </c>
      <c r="H20" s="858"/>
      <c r="I20" s="179">
        <f t="shared" si="8"/>
        <v>0</v>
      </c>
      <c r="J20" s="859">
        <f t="shared" si="1"/>
        <v>0</v>
      </c>
      <c r="K20" s="859">
        <f t="shared" si="2"/>
        <v>0</v>
      </c>
      <c r="L20" s="275">
        <f t="shared" si="3"/>
        <v>0</v>
      </c>
      <c r="M20" s="852">
        <f t="shared" si="6"/>
        <v>0</v>
      </c>
      <c r="N20" s="853"/>
      <c r="O20" s="854"/>
      <c r="P20" s="855">
        <f t="shared" si="7"/>
        <v>0</v>
      </c>
      <c r="Q20" s="853"/>
      <c r="R20" s="854"/>
      <c r="S20" s="485">
        <f t="shared" si="4"/>
        <v>0</v>
      </c>
      <c r="U20" s="46" t="str">
        <f t="shared" si="5"/>
        <v/>
      </c>
      <c r="W20" s="265"/>
      <c r="X20" s="270">
        <f>IF(W20=0,0,IF(W20&lt;'med f'!W20,"pouco",IF(W20&gt;PROPOSTA!R20,"EXCESSO",W20-'med f'!W20)))</f>
        <v>0</v>
      </c>
      <c r="Y20" s="239">
        <f>IF('med f'!Y20-X20&lt;0,"excesso",'med f'!Y20-X20)</f>
        <v>0</v>
      </c>
      <c r="AA20" s="137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Y20" s="69"/>
      <c r="AZ20" s="69"/>
      <c r="BA20" s="69"/>
      <c r="BB20" s="69"/>
    </row>
    <row r="21" spans="1:54" x14ac:dyDescent="0.2">
      <c r="A21" s="53">
        <v>589320</v>
      </c>
      <c r="B21" s="50" t="s">
        <v>193</v>
      </c>
      <c r="C21" s="135" t="s">
        <v>179</v>
      </c>
      <c r="D21" s="194" t="s">
        <v>88</v>
      </c>
      <c r="E21" s="131" t="s">
        <v>18</v>
      </c>
      <c r="F21" s="856">
        <f>PROPOSTA!O21</f>
        <v>0</v>
      </c>
      <c r="G21" s="857">
        <f>PROPOSTA!Q21</f>
        <v>0</v>
      </c>
      <c r="H21" s="858"/>
      <c r="I21" s="179">
        <f t="shared" si="8"/>
        <v>0</v>
      </c>
      <c r="J21" s="859">
        <f t="shared" si="1"/>
        <v>0</v>
      </c>
      <c r="K21" s="859">
        <f t="shared" si="2"/>
        <v>0</v>
      </c>
      <c r="L21" s="275">
        <f t="shared" si="3"/>
        <v>0</v>
      </c>
      <c r="M21" s="852">
        <f t="shared" si="6"/>
        <v>0</v>
      </c>
      <c r="N21" s="853"/>
      <c r="O21" s="854"/>
      <c r="P21" s="855">
        <f t="shared" si="7"/>
        <v>0</v>
      </c>
      <c r="Q21" s="853"/>
      <c r="R21" s="854"/>
      <c r="S21" s="485">
        <f t="shared" si="4"/>
        <v>0</v>
      </c>
      <c r="U21" s="46" t="str">
        <f t="shared" si="5"/>
        <v/>
      </c>
      <c r="W21" s="265"/>
      <c r="X21" s="270">
        <f>IF(W21=0,0,IF(W21&lt;'med f'!W21,"pouco",IF(W21&gt;PROPOSTA!R21,"EXCESSO",W21-'med f'!W21)))</f>
        <v>0</v>
      </c>
      <c r="Y21" s="239">
        <f>IF('med f'!Y21-X21&lt;0,"excesso",'med f'!Y21-X21)</f>
        <v>0</v>
      </c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Y21" s="69"/>
      <c r="AZ21" s="69"/>
      <c r="BA21" s="69"/>
      <c r="BB21" s="69"/>
    </row>
    <row r="22" spans="1:54" x14ac:dyDescent="0.2">
      <c r="A22" s="53">
        <v>589320</v>
      </c>
      <c r="B22" s="50" t="s">
        <v>193</v>
      </c>
      <c r="C22" s="135" t="s">
        <v>180</v>
      </c>
      <c r="D22" s="194" t="s">
        <v>88</v>
      </c>
      <c r="E22" s="131" t="s">
        <v>18</v>
      </c>
      <c r="F22" s="856">
        <f>PROPOSTA!O22</f>
        <v>0</v>
      </c>
      <c r="G22" s="857">
        <f>PROPOSTA!Q22</f>
        <v>0</v>
      </c>
      <c r="H22" s="858"/>
      <c r="I22" s="179">
        <f t="shared" si="8"/>
        <v>0</v>
      </c>
      <c r="J22" s="859">
        <f t="shared" si="1"/>
        <v>0</v>
      </c>
      <c r="K22" s="859">
        <f t="shared" si="2"/>
        <v>0</v>
      </c>
      <c r="L22" s="275">
        <f t="shared" si="3"/>
        <v>0</v>
      </c>
      <c r="M22" s="852">
        <f t="shared" si="6"/>
        <v>0</v>
      </c>
      <c r="N22" s="853"/>
      <c r="O22" s="854"/>
      <c r="P22" s="855">
        <f t="shared" si="7"/>
        <v>0</v>
      </c>
      <c r="Q22" s="853"/>
      <c r="R22" s="854"/>
      <c r="S22" s="485">
        <f t="shared" si="4"/>
        <v>0</v>
      </c>
      <c r="U22" s="46" t="str">
        <f t="shared" si="5"/>
        <v/>
      </c>
      <c r="W22" s="265"/>
      <c r="X22" s="270">
        <f>IF(W22=0,0,IF(W22&lt;'med f'!W22,"pouco",IF(W22&gt;PROPOSTA!R22,"EXCESSO",W22-'med f'!W22)))</f>
        <v>0</v>
      </c>
      <c r="Y22" s="239">
        <f>IF('med f'!Y22-X22&lt;0,"excesso",'med f'!Y22-X22)</f>
        <v>0</v>
      </c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Y22" s="69"/>
      <c r="AZ22" s="69"/>
      <c r="BA22" s="69"/>
      <c r="BB22" s="69"/>
    </row>
    <row r="23" spans="1:54" x14ac:dyDescent="0.2">
      <c r="A23" s="53">
        <v>589320</v>
      </c>
      <c r="B23" s="50" t="s">
        <v>193</v>
      </c>
      <c r="C23" s="135" t="s">
        <v>181</v>
      </c>
      <c r="D23" s="194" t="s">
        <v>88</v>
      </c>
      <c r="E23" s="131" t="s">
        <v>18</v>
      </c>
      <c r="F23" s="856">
        <f>PROPOSTA!O23</f>
        <v>0</v>
      </c>
      <c r="G23" s="857">
        <f>PROPOSTA!Q23</f>
        <v>0</v>
      </c>
      <c r="H23" s="858"/>
      <c r="I23" s="179">
        <f t="shared" si="8"/>
        <v>0</v>
      </c>
      <c r="J23" s="859">
        <f t="shared" si="1"/>
        <v>0</v>
      </c>
      <c r="K23" s="859">
        <f t="shared" si="2"/>
        <v>0</v>
      </c>
      <c r="L23" s="275">
        <f t="shared" si="3"/>
        <v>0</v>
      </c>
      <c r="M23" s="852">
        <f t="shared" si="6"/>
        <v>0</v>
      </c>
      <c r="N23" s="853"/>
      <c r="O23" s="854"/>
      <c r="P23" s="855">
        <f t="shared" si="7"/>
        <v>0</v>
      </c>
      <c r="Q23" s="853"/>
      <c r="R23" s="854"/>
      <c r="S23" s="485">
        <f t="shared" si="4"/>
        <v>0</v>
      </c>
      <c r="U23" s="46" t="str">
        <f t="shared" si="5"/>
        <v/>
      </c>
      <c r="W23" s="265"/>
      <c r="X23" s="270">
        <f>IF(W23=0,0,IF(W23&lt;'med f'!W23,"pouco",IF(W23&gt;PROPOSTA!R23,"EXCESSO",W23-'med f'!W23)))</f>
        <v>0</v>
      </c>
      <c r="Y23" s="239">
        <f>IF('med f'!Y23-X23&lt;0,"excesso",'med f'!Y23-X23)</f>
        <v>0</v>
      </c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Y23" s="69"/>
      <c r="AZ23" s="69"/>
      <c r="BA23" s="69"/>
      <c r="BB23" s="69"/>
    </row>
    <row r="24" spans="1:54" x14ac:dyDescent="0.2">
      <c r="A24" s="53">
        <v>589520</v>
      </c>
      <c r="B24" s="50" t="s">
        <v>193</v>
      </c>
      <c r="C24" s="135" t="s">
        <v>182</v>
      </c>
      <c r="D24" s="194" t="s">
        <v>87</v>
      </c>
      <c r="E24" s="131" t="s">
        <v>18</v>
      </c>
      <c r="F24" s="856">
        <f>PROPOSTA!O24</f>
        <v>0</v>
      </c>
      <c r="G24" s="857">
        <f>PROPOSTA!Q24</f>
        <v>0</v>
      </c>
      <c r="H24" s="858"/>
      <c r="I24" s="179">
        <f t="shared" si="8"/>
        <v>0</v>
      </c>
      <c r="J24" s="859">
        <f t="shared" si="1"/>
        <v>0</v>
      </c>
      <c r="K24" s="859">
        <f t="shared" si="2"/>
        <v>0</v>
      </c>
      <c r="L24" s="275">
        <f t="shared" si="3"/>
        <v>0</v>
      </c>
      <c r="M24" s="852">
        <f t="shared" si="6"/>
        <v>0</v>
      </c>
      <c r="N24" s="853"/>
      <c r="O24" s="854"/>
      <c r="P24" s="855">
        <f t="shared" si="7"/>
        <v>0</v>
      </c>
      <c r="Q24" s="853"/>
      <c r="R24" s="854"/>
      <c r="S24" s="485">
        <f t="shared" si="4"/>
        <v>0</v>
      </c>
      <c r="U24" s="46" t="str">
        <f t="shared" si="5"/>
        <v/>
      </c>
      <c r="W24" s="265"/>
      <c r="X24" s="270">
        <f>IF(W24=0,0,IF(W24&lt;'med f'!W24,"pouco",IF(W24&gt;PROPOSTA!R24,"EXCESSO",W24-'med f'!W24)))</f>
        <v>0</v>
      </c>
      <c r="Y24" s="239">
        <f>IF('med f'!Y24-X24&lt;0,"excesso",'med f'!Y24-X24)</f>
        <v>0</v>
      </c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Y24" s="69"/>
      <c r="AZ24" s="69"/>
      <c r="BA24" s="69"/>
      <c r="BB24" s="69"/>
    </row>
    <row r="25" spans="1:54" x14ac:dyDescent="0.2">
      <c r="A25" s="53">
        <v>589000</v>
      </c>
      <c r="B25" s="50" t="s">
        <v>193</v>
      </c>
      <c r="C25" s="135" t="s">
        <v>183</v>
      </c>
      <c r="D25" s="194" t="s">
        <v>89</v>
      </c>
      <c r="E25" s="131" t="s">
        <v>18</v>
      </c>
      <c r="F25" s="856">
        <f>PROPOSTA!O25</f>
        <v>0</v>
      </c>
      <c r="G25" s="857">
        <f>PROPOSTA!Q25</f>
        <v>0</v>
      </c>
      <c r="H25" s="858"/>
      <c r="I25" s="179">
        <f t="shared" ref="I25:I37" si="9">$S$7</f>
        <v>0</v>
      </c>
      <c r="J25" s="859">
        <f t="shared" si="1"/>
        <v>0</v>
      </c>
      <c r="K25" s="859">
        <f t="shared" si="2"/>
        <v>0</v>
      </c>
      <c r="L25" s="275">
        <f t="shared" si="3"/>
        <v>0</v>
      </c>
      <c r="M25" s="852">
        <f t="shared" si="6"/>
        <v>0</v>
      </c>
      <c r="N25" s="853"/>
      <c r="O25" s="854"/>
      <c r="P25" s="855">
        <f t="shared" si="7"/>
        <v>0</v>
      </c>
      <c r="Q25" s="853"/>
      <c r="R25" s="854"/>
      <c r="S25" s="485">
        <f t="shared" si="4"/>
        <v>0</v>
      </c>
      <c r="U25" s="46" t="str">
        <f t="shared" si="5"/>
        <v/>
      </c>
      <c r="W25" s="265"/>
      <c r="X25" s="270">
        <f>IF(W25=0,0,IF(W25&lt;'med f'!W25,"pouco",IF(W25&gt;PROPOSTA!R25,"EXCESSO",W25-'med f'!W25)))</f>
        <v>0</v>
      </c>
      <c r="Y25" s="239">
        <f>IF('med f'!Y25-X25&lt;0,"excesso",'med f'!Y25-X25)</f>
        <v>0</v>
      </c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Y25" s="69"/>
      <c r="AZ25" s="69"/>
      <c r="BA25" s="69"/>
      <c r="BB25" s="69"/>
    </row>
    <row r="26" spans="1:54" x14ac:dyDescent="0.2">
      <c r="A26" s="53">
        <v>589000</v>
      </c>
      <c r="B26" s="50" t="s">
        <v>193</v>
      </c>
      <c r="C26" s="135" t="s">
        <v>184</v>
      </c>
      <c r="D26" s="194" t="s">
        <v>89</v>
      </c>
      <c r="E26" s="131" t="s">
        <v>18</v>
      </c>
      <c r="F26" s="856">
        <f>PROPOSTA!O26</f>
        <v>0</v>
      </c>
      <c r="G26" s="857">
        <f>PROPOSTA!Q26</f>
        <v>0</v>
      </c>
      <c r="H26" s="858"/>
      <c r="I26" s="179">
        <f t="shared" si="9"/>
        <v>0</v>
      </c>
      <c r="J26" s="859">
        <f t="shared" si="1"/>
        <v>0</v>
      </c>
      <c r="K26" s="859">
        <f t="shared" si="2"/>
        <v>0</v>
      </c>
      <c r="L26" s="275">
        <f t="shared" si="3"/>
        <v>0</v>
      </c>
      <c r="M26" s="852">
        <f t="shared" si="6"/>
        <v>0</v>
      </c>
      <c r="N26" s="853"/>
      <c r="O26" s="854"/>
      <c r="P26" s="855">
        <f t="shared" si="7"/>
        <v>0</v>
      </c>
      <c r="Q26" s="853"/>
      <c r="R26" s="854"/>
      <c r="S26" s="485">
        <f t="shared" si="4"/>
        <v>0</v>
      </c>
      <c r="U26" s="46" t="str">
        <f t="shared" si="5"/>
        <v/>
      </c>
      <c r="W26" s="265"/>
      <c r="X26" s="270">
        <f>IF(W26=0,0,IF(W26&lt;'med f'!W26,"pouco",IF(W26&gt;PROPOSTA!R26,"EXCESSO",W26-'med f'!W26)))</f>
        <v>0</v>
      </c>
      <c r="Y26" s="239">
        <f>IF('med f'!Y26-X26&lt;0,"excesso",'med f'!Y26-X26)</f>
        <v>0</v>
      </c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Y26" s="69"/>
      <c r="AZ26" s="69"/>
      <c r="BA26" s="69"/>
      <c r="BB26" s="69"/>
    </row>
    <row r="27" spans="1:54" x14ac:dyDescent="0.2">
      <c r="A27" s="53">
        <v>589000</v>
      </c>
      <c r="B27" s="50" t="s">
        <v>193</v>
      </c>
      <c r="C27" s="135" t="s">
        <v>185</v>
      </c>
      <c r="D27" s="194" t="s">
        <v>89</v>
      </c>
      <c r="E27" s="131" t="s">
        <v>18</v>
      </c>
      <c r="F27" s="856">
        <f>PROPOSTA!O27</f>
        <v>0</v>
      </c>
      <c r="G27" s="857">
        <f>PROPOSTA!Q27</f>
        <v>0</v>
      </c>
      <c r="H27" s="858"/>
      <c r="I27" s="179">
        <f t="shared" si="9"/>
        <v>0</v>
      </c>
      <c r="J27" s="859">
        <f t="shared" si="1"/>
        <v>0</v>
      </c>
      <c r="K27" s="859">
        <f t="shared" si="2"/>
        <v>0</v>
      </c>
      <c r="L27" s="275">
        <f t="shared" si="3"/>
        <v>0</v>
      </c>
      <c r="M27" s="852">
        <f t="shared" si="6"/>
        <v>0</v>
      </c>
      <c r="N27" s="853"/>
      <c r="O27" s="854"/>
      <c r="P27" s="855">
        <f t="shared" si="7"/>
        <v>0</v>
      </c>
      <c r="Q27" s="853"/>
      <c r="R27" s="854"/>
      <c r="S27" s="485">
        <f t="shared" si="4"/>
        <v>0</v>
      </c>
      <c r="U27" s="46" t="str">
        <f t="shared" si="5"/>
        <v/>
      </c>
      <c r="W27" s="265"/>
      <c r="X27" s="270">
        <f>IF(W27=0,0,IF(W27&lt;'med f'!W27,"pouco",IF(W27&gt;PROPOSTA!R27,"EXCESSO",W27-'med f'!W27)))</f>
        <v>0</v>
      </c>
      <c r="Y27" s="239">
        <f>IF('med f'!Y27-X27&lt;0,"excesso",'med f'!Y27-X27)</f>
        <v>0</v>
      </c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Y27" s="69"/>
      <c r="AZ27" s="69"/>
      <c r="BA27" s="69"/>
      <c r="BB27" s="69"/>
    </row>
    <row r="28" spans="1:54" x14ac:dyDescent="0.2">
      <c r="A28" s="53">
        <v>589000</v>
      </c>
      <c r="B28" s="50" t="s">
        <v>193</v>
      </c>
      <c r="C28" s="135" t="s">
        <v>186</v>
      </c>
      <c r="D28" s="194" t="s">
        <v>89</v>
      </c>
      <c r="E28" s="131" t="s">
        <v>18</v>
      </c>
      <c r="F28" s="856">
        <f>PROPOSTA!O28</f>
        <v>0</v>
      </c>
      <c r="G28" s="857">
        <f>PROPOSTA!Q28</f>
        <v>0</v>
      </c>
      <c r="H28" s="858"/>
      <c r="I28" s="179">
        <f t="shared" si="9"/>
        <v>0</v>
      </c>
      <c r="J28" s="859">
        <f t="shared" si="1"/>
        <v>0</v>
      </c>
      <c r="K28" s="859">
        <f t="shared" si="2"/>
        <v>0</v>
      </c>
      <c r="L28" s="275">
        <f t="shared" si="3"/>
        <v>0</v>
      </c>
      <c r="M28" s="852">
        <f t="shared" si="6"/>
        <v>0</v>
      </c>
      <c r="N28" s="853"/>
      <c r="O28" s="854"/>
      <c r="P28" s="855">
        <f t="shared" si="7"/>
        <v>0</v>
      </c>
      <c r="Q28" s="853"/>
      <c r="R28" s="854"/>
      <c r="S28" s="485">
        <f t="shared" si="4"/>
        <v>0</v>
      </c>
      <c r="U28" s="46" t="str">
        <f t="shared" si="5"/>
        <v/>
      </c>
      <c r="W28" s="265"/>
      <c r="X28" s="270">
        <f>IF(W28=0,0,IF(W28&lt;'med f'!W28,"pouco",IF(W28&gt;PROPOSTA!R28,"EXCESSO",W28-'med f'!W28)))</f>
        <v>0</v>
      </c>
      <c r="Y28" s="239">
        <f>IF('med f'!Y28-X28&lt;0,"excesso",'med f'!Y28-X28)</f>
        <v>0</v>
      </c>
      <c r="AU28" s="69"/>
      <c r="AV28" s="69"/>
      <c r="AY28" s="69"/>
      <c r="AZ28" s="69"/>
      <c r="BA28" s="69"/>
      <c r="BB28" s="69"/>
    </row>
    <row r="29" spans="1:54" x14ac:dyDescent="0.2">
      <c r="A29" s="53">
        <v>589000</v>
      </c>
      <c r="B29" s="50" t="s">
        <v>193</v>
      </c>
      <c r="C29" s="135" t="s">
        <v>187</v>
      </c>
      <c r="D29" s="194" t="s">
        <v>89</v>
      </c>
      <c r="E29" s="131" t="s">
        <v>18</v>
      </c>
      <c r="F29" s="856">
        <f>PROPOSTA!O29</f>
        <v>0</v>
      </c>
      <c r="G29" s="857">
        <f>PROPOSTA!Q29</f>
        <v>0</v>
      </c>
      <c r="H29" s="858"/>
      <c r="I29" s="179">
        <f t="shared" si="9"/>
        <v>0</v>
      </c>
      <c r="J29" s="859">
        <f t="shared" si="1"/>
        <v>0</v>
      </c>
      <c r="K29" s="859">
        <f t="shared" si="2"/>
        <v>0</v>
      </c>
      <c r="L29" s="275">
        <f t="shared" si="3"/>
        <v>0</v>
      </c>
      <c r="M29" s="852">
        <f t="shared" si="6"/>
        <v>0</v>
      </c>
      <c r="N29" s="853"/>
      <c r="O29" s="854"/>
      <c r="P29" s="855">
        <f t="shared" si="7"/>
        <v>0</v>
      </c>
      <c r="Q29" s="853"/>
      <c r="R29" s="854"/>
      <c r="S29" s="485">
        <f t="shared" si="4"/>
        <v>0</v>
      </c>
      <c r="U29" s="46" t="str">
        <f t="shared" si="5"/>
        <v/>
      </c>
      <c r="W29" s="265"/>
      <c r="X29" s="270">
        <f>IF(W29=0,0,IF(W29&lt;'med f'!W29,"pouco",IF(W29&gt;PROPOSTA!R29,"EXCESSO",W29-'med f'!W29)))</f>
        <v>0</v>
      </c>
      <c r="Y29" s="239">
        <f>IF('med f'!Y29-X29&lt;0,"excesso",'med f'!Y29-X29)</f>
        <v>0</v>
      </c>
      <c r="AY29" s="69"/>
      <c r="AZ29" s="69"/>
      <c r="BA29" s="69"/>
      <c r="BB29" s="69"/>
    </row>
    <row r="30" spans="1:54" x14ac:dyDescent="0.2">
      <c r="A30" s="53">
        <v>589000</v>
      </c>
      <c r="B30" s="50" t="s">
        <v>193</v>
      </c>
      <c r="C30" s="135" t="s">
        <v>188</v>
      </c>
      <c r="D30" s="194" t="s">
        <v>89</v>
      </c>
      <c r="E30" s="131" t="s">
        <v>18</v>
      </c>
      <c r="F30" s="856">
        <f>PROPOSTA!O30</f>
        <v>0</v>
      </c>
      <c r="G30" s="857">
        <f>PROPOSTA!Q30</f>
        <v>0</v>
      </c>
      <c r="H30" s="858"/>
      <c r="I30" s="179">
        <f t="shared" si="9"/>
        <v>0</v>
      </c>
      <c r="J30" s="859">
        <f t="shared" si="1"/>
        <v>0</v>
      </c>
      <c r="K30" s="859">
        <f t="shared" si="2"/>
        <v>0</v>
      </c>
      <c r="L30" s="275">
        <f t="shared" si="3"/>
        <v>0</v>
      </c>
      <c r="M30" s="852">
        <f t="shared" si="6"/>
        <v>0</v>
      </c>
      <c r="N30" s="853"/>
      <c r="O30" s="854"/>
      <c r="P30" s="855">
        <f t="shared" si="7"/>
        <v>0</v>
      </c>
      <c r="Q30" s="853"/>
      <c r="R30" s="854"/>
      <c r="S30" s="485">
        <f t="shared" si="4"/>
        <v>0</v>
      </c>
      <c r="U30" s="46" t="str">
        <f t="shared" si="5"/>
        <v/>
      </c>
      <c r="W30" s="265"/>
      <c r="X30" s="270">
        <f>IF(W30=0,0,IF(W30&lt;'med f'!W30,"pouco",IF(W30&gt;PROPOSTA!R30,"EXCESSO",W30-'med f'!W30)))</f>
        <v>0</v>
      </c>
      <c r="Y30" s="239">
        <f>IF('med f'!Y30-X30&lt;0,"excesso",'med f'!Y30-X30)</f>
        <v>0</v>
      </c>
      <c r="AA30" s="243"/>
      <c r="AU30" s="69"/>
      <c r="AV30" s="69"/>
      <c r="AY30" s="69"/>
      <c r="AZ30" s="69"/>
      <c r="BA30" s="69"/>
      <c r="BB30" s="69"/>
    </row>
    <row r="31" spans="1:54" x14ac:dyDescent="0.2">
      <c r="A31" s="53">
        <v>589000</v>
      </c>
      <c r="B31" s="50" t="s">
        <v>193</v>
      </c>
      <c r="C31" s="135" t="s">
        <v>189</v>
      </c>
      <c r="D31" s="194" t="s">
        <v>89</v>
      </c>
      <c r="E31" s="131" t="s">
        <v>18</v>
      </c>
      <c r="F31" s="856">
        <f>PROPOSTA!O31</f>
        <v>0</v>
      </c>
      <c r="G31" s="857">
        <f>PROPOSTA!Q31</f>
        <v>0</v>
      </c>
      <c r="H31" s="858"/>
      <c r="I31" s="179">
        <f t="shared" si="9"/>
        <v>0</v>
      </c>
      <c r="J31" s="859">
        <f t="shared" si="1"/>
        <v>0</v>
      </c>
      <c r="K31" s="859">
        <f t="shared" si="2"/>
        <v>0</v>
      </c>
      <c r="L31" s="275">
        <f t="shared" si="3"/>
        <v>0</v>
      </c>
      <c r="M31" s="852">
        <f t="shared" si="6"/>
        <v>0</v>
      </c>
      <c r="N31" s="853"/>
      <c r="O31" s="854"/>
      <c r="P31" s="855">
        <f t="shared" si="7"/>
        <v>0</v>
      </c>
      <c r="Q31" s="853"/>
      <c r="R31" s="854"/>
      <c r="S31" s="485">
        <f t="shared" si="4"/>
        <v>0</v>
      </c>
      <c r="U31" s="46" t="str">
        <f t="shared" si="5"/>
        <v/>
      </c>
      <c r="W31" s="265"/>
      <c r="X31" s="270">
        <f>IF(W31=0,0,IF(W31&lt;'med f'!W31,"pouco",IF(W31&gt;PROPOSTA!R31,"EXCESSO",W31-'med f'!W31)))</f>
        <v>0</v>
      </c>
      <c r="Y31" s="239">
        <f>IF('med f'!Y31-X31&lt;0,"excesso",'med f'!Y31-X31)</f>
        <v>0</v>
      </c>
      <c r="AU31" s="69"/>
      <c r="AV31" s="69"/>
      <c r="AY31" s="69"/>
      <c r="AZ31" s="69"/>
      <c r="BA31" s="69"/>
      <c r="BB31" s="69"/>
    </row>
    <row r="32" spans="1:54" x14ac:dyDescent="0.2">
      <c r="A32" s="55">
        <v>589000</v>
      </c>
      <c r="B32" s="50" t="s">
        <v>193</v>
      </c>
      <c r="C32" s="136" t="s">
        <v>190</v>
      </c>
      <c r="D32" s="194" t="s">
        <v>89</v>
      </c>
      <c r="E32" s="132" t="s">
        <v>18</v>
      </c>
      <c r="F32" s="856">
        <f>PROPOSTA!O32</f>
        <v>0</v>
      </c>
      <c r="G32" s="857">
        <f>PROPOSTA!Q32</f>
        <v>0</v>
      </c>
      <c r="H32" s="858"/>
      <c r="I32" s="179">
        <f t="shared" si="9"/>
        <v>0</v>
      </c>
      <c r="J32" s="859">
        <f t="shared" si="1"/>
        <v>0</v>
      </c>
      <c r="K32" s="859">
        <f t="shared" si="2"/>
        <v>0</v>
      </c>
      <c r="L32" s="275">
        <f t="shared" ref="L32:L49" si="10">X32</f>
        <v>0</v>
      </c>
      <c r="M32" s="852">
        <f t="shared" si="6"/>
        <v>0</v>
      </c>
      <c r="N32" s="853"/>
      <c r="O32" s="854"/>
      <c r="P32" s="855">
        <f t="shared" si="7"/>
        <v>0</v>
      </c>
      <c r="Q32" s="853"/>
      <c r="R32" s="854"/>
      <c r="S32" s="485">
        <f t="shared" ref="S32:S66" si="11">P32-M32</f>
        <v>0</v>
      </c>
      <c r="U32" s="46" t="str">
        <f t="shared" si="5"/>
        <v/>
      </c>
      <c r="W32" s="265"/>
      <c r="X32" s="270">
        <f>IF(W32=0,0,IF(W32&lt;'med f'!W32,"pouco",IF(W32&gt;PROPOSTA!R32,"EXCESSO",W32-'med f'!W32)))</f>
        <v>0</v>
      </c>
      <c r="Y32" s="239">
        <f>IF('med f'!Y32-X32&lt;0,"excesso",'med f'!Y32-X32)</f>
        <v>0</v>
      </c>
      <c r="AY32" s="69"/>
      <c r="AZ32" s="69"/>
      <c r="BA32" s="69"/>
      <c r="BB32" s="69"/>
    </row>
    <row r="33" spans="1:54" x14ac:dyDescent="0.2">
      <c r="A33" s="55">
        <v>589000</v>
      </c>
      <c r="B33" s="50" t="s">
        <v>193</v>
      </c>
      <c r="C33" s="136" t="s">
        <v>191</v>
      </c>
      <c r="D33" s="194" t="s">
        <v>89</v>
      </c>
      <c r="E33" s="132" t="s">
        <v>18</v>
      </c>
      <c r="F33" s="856">
        <f>PROPOSTA!O33</f>
        <v>0</v>
      </c>
      <c r="G33" s="857">
        <f>PROPOSTA!Q33</f>
        <v>0</v>
      </c>
      <c r="H33" s="858"/>
      <c r="I33" s="179">
        <f t="shared" si="9"/>
        <v>0</v>
      </c>
      <c r="J33" s="859">
        <f t="shared" si="1"/>
        <v>0</v>
      </c>
      <c r="K33" s="859">
        <f t="shared" si="2"/>
        <v>0</v>
      </c>
      <c r="L33" s="275">
        <f t="shared" si="10"/>
        <v>0</v>
      </c>
      <c r="M33" s="852">
        <f t="shared" si="6"/>
        <v>0</v>
      </c>
      <c r="N33" s="853"/>
      <c r="O33" s="854"/>
      <c r="P33" s="855">
        <f t="shared" si="7"/>
        <v>0</v>
      </c>
      <c r="Q33" s="853"/>
      <c r="R33" s="854"/>
      <c r="S33" s="485">
        <f t="shared" si="11"/>
        <v>0</v>
      </c>
      <c r="U33" s="46" t="str">
        <f t="shared" si="5"/>
        <v/>
      </c>
      <c r="W33" s="265"/>
      <c r="X33" s="270">
        <f>IF(W33=0,0,IF(W33&lt;'med f'!W33,"pouco",IF(W33&gt;PROPOSTA!R33,"EXCESSO",W33-'med f'!W33)))</f>
        <v>0</v>
      </c>
      <c r="Y33" s="239">
        <f>IF('med f'!Y33-X33&lt;0,"excesso",'med f'!Y33-X33)</f>
        <v>0</v>
      </c>
      <c r="AY33" s="69"/>
      <c r="AZ33" s="69"/>
      <c r="BA33" s="69"/>
      <c r="BB33" s="69"/>
    </row>
    <row r="34" spans="1:54" x14ac:dyDescent="0.2">
      <c r="A34" s="55">
        <v>589030</v>
      </c>
      <c r="B34" s="50" t="s">
        <v>193</v>
      </c>
      <c r="C34" s="136" t="s">
        <v>196</v>
      </c>
      <c r="D34" s="194" t="s">
        <v>200</v>
      </c>
      <c r="E34" s="132" t="s">
        <v>18</v>
      </c>
      <c r="F34" s="856">
        <f>PROPOSTA!O34</f>
        <v>0</v>
      </c>
      <c r="G34" s="857">
        <f>PROPOSTA!Q34</f>
        <v>0</v>
      </c>
      <c r="H34" s="858"/>
      <c r="I34" s="179">
        <f t="shared" si="9"/>
        <v>0</v>
      </c>
      <c r="J34" s="859">
        <f t="shared" si="1"/>
        <v>0</v>
      </c>
      <c r="K34" s="859">
        <f t="shared" si="2"/>
        <v>0</v>
      </c>
      <c r="L34" s="275">
        <f t="shared" si="10"/>
        <v>0</v>
      </c>
      <c r="M34" s="852">
        <f t="shared" si="6"/>
        <v>0</v>
      </c>
      <c r="N34" s="853"/>
      <c r="O34" s="854"/>
      <c r="P34" s="855">
        <f t="shared" si="7"/>
        <v>0</v>
      </c>
      <c r="Q34" s="853"/>
      <c r="R34" s="854"/>
      <c r="S34" s="485">
        <f t="shared" si="11"/>
        <v>0</v>
      </c>
      <c r="U34" s="46" t="str">
        <f t="shared" si="5"/>
        <v/>
      </c>
      <c r="W34" s="265"/>
      <c r="X34" s="270">
        <f>IF(W34=0,0,IF(W34&lt;'med f'!W34,"pouco",IF(W34&gt;PROPOSTA!R34,"EXCESSO",W34-'med f'!W34)))</f>
        <v>0</v>
      </c>
      <c r="Y34" s="239">
        <f>IF('med f'!Y34-X34&lt;0,"excesso",'med f'!Y34-X34)</f>
        <v>0</v>
      </c>
      <c r="AY34" s="69"/>
      <c r="AZ34" s="69"/>
      <c r="BA34" s="69"/>
      <c r="BB34" s="69"/>
    </row>
    <row r="35" spans="1:54" x14ac:dyDescent="0.2">
      <c r="A35" s="55">
        <v>589040</v>
      </c>
      <c r="B35" s="50" t="s">
        <v>193</v>
      </c>
      <c r="C35" s="136" t="s">
        <v>197</v>
      </c>
      <c r="D35" s="194" t="s">
        <v>201</v>
      </c>
      <c r="E35" s="132" t="s">
        <v>18</v>
      </c>
      <c r="F35" s="856">
        <f>PROPOSTA!O35</f>
        <v>0</v>
      </c>
      <c r="G35" s="857">
        <f>PROPOSTA!Q35</f>
        <v>0</v>
      </c>
      <c r="H35" s="858"/>
      <c r="I35" s="179">
        <f t="shared" si="9"/>
        <v>0</v>
      </c>
      <c r="J35" s="859">
        <f t="shared" si="1"/>
        <v>0</v>
      </c>
      <c r="K35" s="859">
        <f t="shared" si="2"/>
        <v>0</v>
      </c>
      <c r="L35" s="275">
        <f t="shared" si="10"/>
        <v>0</v>
      </c>
      <c r="M35" s="852">
        <f t="shared" si="6"/>
        <v>0</v>
      </c>
      <c r="N35" s="853"/>
      <c r="O35" s="854"/>
      <c r="P35" s="855">
        <f t="shared" si="7"/>
        <v>0</v>
      </c>
      <c r="Q35" s="853"/>
      <c r="R35" s="854"/>
      <c r="S35" s="485">
        <f t="shared" si="11"/>
        <v>0</v>
      </c>
      <c r="U35" s="46" t="str">
        <f t="shared" si="5"/>
        <v/>
      </c>
      <c r="W35" s="265"/>
      <c r="X35" s="270">
        <f>IF(W35=0,0,IF(W35&lt;'med f'!W35,"pouco",IF(W35&gt;PROPOSTA!R35,"EXCESSO",W35-'med f'!W35)))</f>
        <v>0</v>
      </c>
      <c r="Y35" s="239">
        <f>IF('med f'!Y35-X35&lt;0,"excesso",'med f'!Y35-X35)</f>
        <v>0</v>
      </c>
      <c r="AY35" s="69"/>
      <c r="AZ35" s="69"/>
      <c r="BA35" s="69"/>
      <c r="BB35" s="69"/>
    </row>
    <row r="36" spans="1:54" x14ac:dyDescent="0.2">
      <c r="A36" s="55">
        <v>589060</v>
      </c>
      <c r="B36" s="50" t="s">
        <v>193</v>
      </c>
      <c r="C36" s="136" t="s">
        <v>198</v>
      </c>
      <c r="D36" s="194" t="s">
        <v>205</v>
      </c>
      <c r="E36" s="132" t="s">
        <v>18</v>
      </c>
      <c r="F36" s="856">
        <f>PROPOSTA!O36</f>
        <v>0</v>
      </c>
      <c r="G36" s="857">
        <f>PROPOSTA!Q36</f>
        <v>0</v>
      </c>
      <c r="H36" s="858"/>
      <c r="I36" s="179">
        <f t="shared" si="9"/>
        <v>0</v>
      </c>
      <c r="J36" s="859">
        <f t="shared" si="1"/>
        <v>0</v>
      </c>
      <c r="K36" s="859">
        <f t="shared" si="2"/>
        <v>0</v>
      </c>
      <c r="L36" s="275">
        <f t="shared" si="10"/>
        <v>0</v>
      </c>
      <c r="M36" s="852">
        <f t="shared" si="6"/>
        <v>0</v>
      </c>
      <c r="N36" s="853"/>
      <c r="O36" s="854"/>
      <c r="P36" s="855">
        <f t="shared" si="7"/>
        <v>0</v>
      </c>
      <c r="Q36" s="853"/>
      <c r="R36" s="854"/>
      <c r="S36" s="485">
        <f t="shared" si="11"/>
        <v>0</v>
      </c>
      <c r="U36" s="46" t="str">
        <f t="shared" si="5"/>
        <v/>
      </c>
      <c r="W36" s="265"/>
      <c r="X36" s="270">
        <f>IF(W36=0,0,IF(W36&lt;'med f'!W36,"pouco",IF(W36&gt;PROPOSTA!R36,"EXCESSO",W36-'med f'!W36)))</f>
        <v>0</v>
      </c>
      <c r="Y36" s="239">
        <f>IF('med f'!Y36-X36&lt;0,"excesso",'med f'!Y36-X36)</f>
        <v>0</v>
      </c>
      <c r="AY36" s="69"/>
      <c r="AZ36" s="69"/>
      <c r="BA36" s="69"/>
      <c r="BB36" s="69"/>
    </row>
    <row r="37" spans="1:54" x14ac:dyDescent="0.2">
      <c r="A37" s="53">
        <v>589050</v>
      </c>
      <c r="B37" s="50" t="s">
        <v>193</v>
      </c>
      <c r="C37" s="135" t="s">
        <v>192</v>
      </c>
      <c r="D37" s="194" t="s">
        <v>90</v>
      </c>
      <c r="E37" s="131" t="s">
        <v>18</v>
      </c>
      <c r="F37" s="856">
        <f>PROPOSTA!O37</f>
        <v>0</v>
      </c>
      <c r="G37" s="857">
        <f>PROPOSTA!Q37</f>
        <v>0</v>
      </c>
      <c r="H37" s="858"/>
      <c r="I37" s="179">
        <f t="shared" si="9"/>
        <v>0</v>
      </c>
      <c r="J37" s="859">
        <f t="shared" si="1"/>
        <v>0</v>
      </c>
      <c r="K37" s="859">
        <f t="shared" si="2"/>
        <v>0</v>
      </c>
      <c r="L37" s="275">
        <f t="shared" si="10"/>
        <v>0</v>
      </c>
      <c r="M37" s="852">
        <f t="shared" si="6"/>
        <v>0</v>
      </c>
      <c r="N37" s="853"/>
      <c r="O37" s="854"/>
      <c r="P37" s="855">
        <f t="shared" si="7"/>
        <v>0</v>
      </c>
      <c r="Q37" s="853"/>
      <c r="R37" s="854"/>
      <c r="S37" s="485">
        <f t="shared" si="11"/>
        <v>0</v>
      </c>
      <c r="U37" s="46" t="str">
        <f t="shared" si="5"/>
        <v/>
      </c>
      <c r="W37" s="265"/>
      <c r="X37" s="270">
        <f>IF(W37=0,0,IF(W37&lt;'med f'!W37,"pouco",IF(W37&gt;PROPOSTA!R37,"EXCESSO",W37-'med f'!W37)))</f>
        <v>0</v>
      </c>
      <c r="Y37" s="239">
        <f>IF('med f'!Y37-X37&lt;0,"excesso",'med f'!Y37-X37)</f>
        <v>0</v>
      </c>
      <c r="AY37" s="69"/>
      <c r="AZ37" s="69"/>
      <c r="BA37" s="69"/>
      <c r="BB37" s="69"/>
    </row>
    <row r="38" spans="1:54" ht="10.8" thickBot="1" x14ac:dyDescent="0.25">
      <c r="A38" s="415">
        <v>589180</v>
      </c>
      <c r="B38" s="493" t="s">
        <v>193</v>
      </c>
      <c r="C38" s="419" t="s">
        <v>199</v>
      </c>
      <c r="D38" s="196" t="s">
        <v>202</v>
      </c>
      <c r="E38" s="420" t="s">
        <v>18</v>
      </c>
      <c r="F38" s="874">
        <f>PROPOSTA!O38</f>
        <v>0</v>
      </c>
      <c r="G38" s="875">
        <f>PROPOSTA!Q38</f>
        <v>0</v>
      </c>
      <c r="H38" s="876"/>
      <c r="I38" s="421">
        <f>$S$8</f>
        <v>0</v>
      </c>
      <c r="J38" s="860">
        <f t="shared" si="1"/>
        <v>0</v>
      </c>
      <c r="K38" s="860">
        <f t="shared" si="2"/>
        <v>0</v>
      </c>
      <c r="L38" s="276">
        <f t="shared" si="10"/>
        <v>0</v>
      </c>
      <c r="M38" s="872">
        <f t="shared" si="6"/>
        <v>0</v>
      </c>
      <c r="N38" s="863"/>
      <c r="O38" s="864"/>
      <c r="P38" s="862">
        <f t="shared" si="7"/>
        <v>0</v>
      </c>
      <c r="Q38" s="863"/>
      <c r="R38" s="864"/>
      <c r="S38" s="486">
        <f t="shared" si="11"/>
        <v>0</v>
      </c>
      <c r="U38" s="46" t="str">
        <f t="shared" si="5"/>
        <v/>
      </c>
      <c r="W38" s="265"/>
      <c r="X38" s="270">
        <f>IF(W38=0,0,IF(W38&lt;'med f'!W38,"pouco",IF(W38&gt;PROPOSTA!R38,"EXCESSO",W38-'med f'!W38)))</f>
        <v>0</v>
      </c>
      <c r="Y38" s="239">
        <f>IF('med f'!Y38-X38&lt;0,"excesso",'med f'!Y38-X38)</f>
        <v>0</v>
      </c>
      <c r="AY38" s="69"/>
      <c r="AZ38" s="69"/>
      <c r="BA38" s="69"/>
      <c r="BB38" s="69"/>
    </row>
    <row r="39" spans="1:54" ht="10.8" thickBot="1" x14ac:dyDescent="0.25">
      <c r="A39" s="456"/>
      <c r="B39" s="457"/>
      <c r="C39" s="458" t="s">
        <v>19</v>
      </c>
      <c r="D39" s="459"/>
      <c r="E39" s="453"/>
      <c r="F39" s="453"/>
      <c r="G39" s="453"/>
      <c r="H39" s="453"/>
      <c r="I39" s="453"/>
      <c r="J39" s="453"/>
      <c r="K39" s="453"/>
      <c r="L39" s="460"/>
      <c r="M39" s="460"/>
      <c r="N39" s="460"/>
      <c r="O39" s="460"/>
      <c r="P39" s="460"/>
      <c r="Q39" s="460"/>
      <c r="R39" s="460"/>
      <c r="S39" s="461"/>
      <c r="T39" s="57"/>
      <c r="U39" s="46"/>
      <c r="W39" s="244"/>
      <c r="X39" s="231"/>
      <c r="Y39" s="232"/>
      <c r="AY39" s="69"/>
      <c r="AZ39" s="69"/>
      <c r="BA39" s="69"/>
      <c r="BB39" s="69"/>
    </row>
    <row r="40" spans="1:54" x14ac:dyDescent="0.2">
      <c r="A40" s="58">
        <v>589420</v>
      </c>
      <c r="B40" s="490" t="s">
        <v>193</v>
      </c>
      <c r="C40" s="491" t="s">
        <v>171</v>
      </c>
      <c r="D40" s="193" t="s">
        <v>85</v>
      </c>
      <c r="E40" s="130" t="s">
        <v>18</v>
      </c>
      <c r="F40" s="878">
        <f>PROPOSTA!O40</f>
        <v>0</v>
      </c>
      <c r="G40" s="879">
        <f>PROPOSTA!Q40</f>
        <v>0</v>
      </c>
      <c r="H40" s="880"/>
      <c r="I40" s="412">
        <f t="shared" ref="I40:I41" si="12">$S$8</f>
        <v>0</v>
      </c>
      <c r="J40" s="861">
        <f t="shared" ref="J40:J57" si="13">IF(F40=0,0,F40*(1+I40))</f>
        <v>0</v>
      </c>
      <c r="K40" s="861">
        <f t="shared" ref="K40:K57" si="14">G40+J40</f>
        <v>0</v>
      </c>
      <c r="L40" s="413">
        <f t="shared" si="10"/>
        <v>0</v>
      </c>
      <c r="M40" s="873">
        <f>IF(Y40="excesso","excesso",IF(L40=0,0,ROUND(L40*F40,2)))</f>
        <v>0</v>
      </c>
      <c r="N40" s="870"/>
      <c r="O40" s="871"/>
      <c r="P40" s="869">
        <f>IF(L40=0,0,ROUND(L40*J40,2))</f>
        <v>0</v>
      </c>
      <c r="Q40" s="870"/>
      <c r="R40" s="871"/>
      <c r="S40" s="497">
        <f>P40-M40</f>
        <v>0</v>
      </c>
      <c r="U40" s="46" t="str">
        <f t="shared" si="5"/>
        <v/>
      </c>
      <c r="W40" s="272"/>
      <c r="X40" s="273">
        <f>IF(W40=0,0,IF(W40&lt;'med f'!W40,"pouco",IF(W40&gt;PROPOSTA!R40,"EXCESSO",W40-'med f'!W40)))</f>
        <v>0</v>
      </c>
      <c r="Y40" s="274">
        <f>IF('med f'!Y40-X40&lt;0,"excesso",'med f'!Y40-X40)</f>
        <v>0</v>
      </c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Y40" s="69"/>
      <c r="AZ40" s="69"/>
      <c r="BA40" s="69"/>
      <c r="BB40" s="69"/>
    </row>
    <row r="41" spans="1:54" x14ac:dyDescent="0.2">
      <c r="A41" s="51">
        <v>589190</v>
      </c>
      <c r="B41" s="52" t="s">
        <v>193</v>
      </c>
      <c r="C41" s="136" t="s">
        <v>172</v>
      </c>
      <c r="D41" s="194" t="s">
        <v>86</v>
      </c>
      <c r="E41" s="131" t="s">
        <v>18</v>
      </c>
      <c r="F41" s="856">
        <f>PROPOSTA!O41</f>
        <v>0</v>
      </c>
      <c r="G41" s="857">
        <f>PROPOSTA!Q41</f>
        <v>0</v>
      </c>
      <c r="H41" s="858"/>
      <c r="I41" s="179">
        <f t="shared" si="12"/>
        <v>0</v>
      </c>
      <c r="J41" s="859">
        <f t="shared" si="13"/>
        <v>0</v>
      </c>
      <c r="K41" s="859">
        <f t="shared" si="14"/>
        <v>0</v>
      </c>
      <c r="L41" s="275">
        <f t="shared" si="10"/>
        <v>0</v>
      </c>
      <c r="M41" s="852">
        <f>IF(Y41="excesso","excesso",IF(L41=0,0,ROUND(L41*F41,2)))</f>
        <v>0</v>
      </c>
      <c r="N41" s="853"/>
      <c r="O41" s="854"/>
      <c r="P41" s="855">
        <f>IF(L41=0,0,ROUND(L41*J41,2))</f>
        <v>0</v>
      </c>
      <c r="Q41" s="853"/>
      <c r="R41" s="854"/>
      <c r="S41" s="485">
        <f t="shared" ref="S41" si="15">P41-M41</f>
        <v>0</v>
      </c>
      <c r="U41" s="46" t="str">
        <f t="shared" si="5"/>
        <v/>
      </c>
      <c r="W41" s="272"/>
      <c r="X41" s="270">
        <f>IF(W41=0,0,IF(W41&lt;'med f'!W41,"pouco",IF(W41&gt;PROPOSTA!R41,"EXCESSO",W41-'med f'!W41)))</f>
        <v>0</v>
      </c>
      <c r="Y41" s="239">
        <f>IF('med f'!Y41-X41&lt;0,"excesso",'med f'!Y41-X41)</f>
        <v>0</v>
      </c>
      <c r="AU41" s="69"/>
      <c r="AV41" s="69"/>
      <c r="AY41" s="69"/>
      <c r="AZ41" s="69"/>
      <c r="BA41" s="69"/>
      <c r="BB41" s="69"/>
    </row>
    <row r="42" spans="1:54" x14ac:dyDescent="0.2">
      <c r="A42" s="51">
        <v>589100</v>
      </c>
      <c r="B42" s="52" t="s">
        <v>193</v>
      </c>
      <c r="C42" s="136" t="s">
        <v>173</v>
      </c>
      <c r="D42" s="194" t="s">
        <v>76</v>
      </c>
      <c r="E42" s="131" t="s">
        <v>18</v>
      </c>
      <c r="F42" s="856">
        <f>PROPOSTA!O42</f>
        <v>0</v>
      </c>
      <c r="G42" s="857">
        <f>PROPOSTA!Q42</f>
        <v>0</v>
      </c>
      <c r="H42" s="858"/>
      <c r="I42" s="179">
        <f>$S$6</f>
        <v>0</v>
      </c>
      <c r="J42" s="859">
        <f t="shared" si="13"/>
        <v>0</v>
      </c>
      <c r="K42" s="859">
        <f t="shared" si="14"/>
        <v>0</v>
      </c>
      <c r="L42" s="275">
        <f t="shared" si="10"/>
        <v>0</v>
      </c>
      <c r="M42" s="852">
        <f t="shared" ref="M42:M66" si="16">IF(Y42="excesso","excesso",IF(L42=0,0,ROUND(L42*F42,2)))</f>
        <v>0</v>
      </c>
      <c r="N42" s="853"/>
      <c r="O42" s="854"/>
      <c r="P42" s="855">
        <f t="shared" ref="P42:P66" si="17">IF(L42=0,0,ROUND(L42*J42,2))</f>
        <v>0</v>
      </c>
      <c r="Q42" s="853"/>
      <c r="R42" s="854"/>
      <c r="S42" s="186">
        <f t="shared" si="11"/>
        <v>0</v>
      </c>
      <c r="U42" s="46" t="str">
        <f t="shared" si="5"/>
        <v/>
      </c>
      <c r="W42" s="272"/>
      <c r="X42" s="270">
        <f>IF(W42=0,0,IF(W42&lt;'med f'!W42,"pouco",IF(W42&gt;PROPOSTA!R42,"EXCESSO",W42-'med f'!W42)))</f>
        <v>0</v>
      </c>
      <c r="Y42" s="239">
        <f>IF('med f'!Y42-X42&lt;0,"excesso",'med f'!Y42-X42)</f>
        <v>0</v>
      </c>
      <c r="AY42" s="69"/>
      <c r="AZ42" s="69"/>
      <c r="BA42" s="69"/>
      <c r="BB42" s="69"/>
    </row>
    <row r="43" spans="1:54" x14ac:dyDescent="0.2">
      <c r="A43" s="49">
        <v>589420</v>
      </c>
      <c r="B43" s="50" t="s">
        <v>193</v>
      </c>
      <c r="C43" s="135" t="s">
        <v>174</v>
      </c>
      <c r="D43" s="194" t="s">
        <v>85</v>
      </c>
      <c r="E43" s="131" t="s">
        <v>18</v>
      </c>
      <c r="F43" s="856">
        <f>PROPOSTA!O43</f>
        <v>0</v>
      </c>
      <c r="G43" s="857">
        <f>PROPOSTA!Q43</f>
        <v>0</v>
      </c>
      <c r="H43" s="858"/>
      <c r="I43" s="179">
        <f t="shared" ref="I43:I52" si="18">$S$8</f>
        <v>0</v>
      </c>
      <c r="J43" s="859">
        <f t="shared" si="13"/>
        <v>0</v>
      </c>
      <c r="K43" s="859">
        <f t="shared" si="14"/>
        <v>0</v>
      </c>
      <c r="L43" s="275">
        <f t="shared" si="10"/>
        <v>0</v>
      </c>
      <c r="M43" s="852">
        <f t="shared" si="16"/>
        <v>0</v>
      </c>
      <c r="N43" s="853"/>
      <c r="O43" s="854"/>
      <c r="P43" s="855">
        <f t="shared" si="17"/>
        <v>0</v>
      </c>
      <c r="Q43" s="853"/>
      <c r="R43" s="854"/>
      <c r="S43" s="186">
        <f t="shared" si="11"/>
        <v>0</v>
      </c>
      <c r="U43" s="46" t="str">
        <f t="shared" si="5"/>
        <v/>
      </c>
      <c r="W43" s="272"/>
      <c r="X43" s="270">
        <f>IF(W43=0,0,IF(W43&lt;'med f'!W43,"pouco",IF(W43&gt;PROPOSTA!R43,"EXCESSO",W43-'med f'!W43)))</f>
        <v>0</v>
      </c>
      <c r="Y43" s="239">
        <f>IF('med f'!Y43-X43&lt;0,"excesso",'med f'!Y43-X43)</f>
        <v>0</v>
      </c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Y43" s="69"/>
      <c r="AZ43" s="69"/>
      <c r="BA43" s="69"/>
      <c r="BB43" s="69"/>
    </row>
    <row r="44" spans="1:54" x14ac:dyDescent="0.2">
      <c r="A44" s="53">
        <v>589520</v>
      </c>
      <c r="B44" s="54" t="s">
        <v>193</v>
      </c>
      <c r="C44" s="135" t="s">
        <v>175</v>
      </c>
      <c r="D44" s="194" t="s">
        <v>87</v>
      </c>
      <c r="E44" s="131" t="s">
        <v>18</v>
      </c>
      <c r="F44" s="856">
        <f>PROPOSTA!O44</f>
        <v>0</v>
      </c>
      <c r="G44" s="857">
        <f>PROPOSTA!Q44</f>
        <v>0</v>
      </c>
      <c r="H44" s="858"/>
      <c r="I44" s="179">
        <f t="shared" si="18"/>
        <v>0</v>
      </c>
      <c r="J44" s="859">
        <f t="shared" si="13"/>
        <v>0</v>
      </c>
      <c r="K44" s="859">
        <f t="shared" si="14"/>
        <v>0</v>
      </c>
      <c r="L44" s="275">
        <f t="shared" si="10"/>
        <v>0</v>
      </c>
      <c r="M44" s="852">
        <f t="shared" si="16"/>
        <v>0</v>
      </c>
      <c r="N44" s="853"/>
      <c r="O44" s="854"/>
      <c r="P44" s="855">
        <f t="shared" si="17"/>
        <v>0</v>
      </c>
      <c r="Q44" s="853"/>
      <c r="R44" s="854"/>
      <c r="S44" s="186">
        <f t="shared" si="11"/>
        <v>0</v>
      </c>
      <c r="U44" s="46" t="str">
        <f t="shared" si="5"/>
        <v/>
      </c>
      <c r="W44" s="272"/>
      <c r="X44" s="270">
        <f>IF(W44=0,0,IF(W44&lt;'med f'!W44,"pouco",IF(W44&gt;PROPOSTA!R44,"EXCESSO",W44-'med f'!W44)))</f>
        <v>0</v>
      </c>
      <c r="Y44" s="239">
        <f>IF('med f'!Y44-X44&lt;0,"excesso",'med f'!Y44-X44)</f>
        <v>0</v>
      </c>
      <c r="AU44" s="69"/>
      <c r="AV44" s="69"/>
      <c r="AY44" s="69"/>
      <c r="AZ44" s="69"/>
      <c r="BA44" s="69"/>
      <c r="BB44" s="69"/>
    </row>
    <row r="45" spans="1:54" x14ac:dyDescent="0.2">
      <c r="A45" s="53">
        <v>589520</v>
      </c>
      <c r="B45" s="54" t="s">
        <v>193</v>
      </c>
      <c r="C45" s="135" t="s">
        <v>176</v>
      </c>
      <c r="D45" s="194" t="s">
        <v>87</v>
      </c>
      <c r="E45" s="131" t="s">
        <v>18</v>
      </c>
      <c r="F45" s="856">
        <f>PROPOSTA!O45</f>
        <v>0</v>
      </c>
      <c r="G45" s="857">
        <f>PROPOSTA!Q45</f>
        <v>0</v>
      </c>
      <c r="H45" s="858"/>
      <c r="I45" s="179">
        <f t="shared" si="18"/>
        <v>0</v>
      </c>
      <c r="J45" s="859">
        <f t="shared" si="13"/>
        <v>0</v>
      </c>
      <c r="K45" s="859">
        <f t="shared" si="14"/>
        <v>0</v>
      </c>
      <c r="L45" s="275">
        <f t="shared" si="10"/>
        <v>0</v>
      </c>
      <c r="M45" s="852">
        <f t="shared" si="16"/>
        <v>0</v>
      </c>
      <c r="N45" s="853"/>
      <c r="O45" s="854"/>
      <c r="P45" s="855">
        <f t="shared" si="17"/>
        <v>0</v>
      </c>
      <c r="Q45" s="853"/>
      <c r="R45" s="854"/>
      <c r="S45" s="186">
        <f t="shared" si="11"/>
        <v>0</v>
      </c>
      <c r="U45" s="46" t="str">
        <f t="shared" si="5"/>
        <v/>
      </c>
      <c r="W45" s="272"/>
      <c r="X45" s="270">
        <f>IF(W45=0,0,IF(W45&lt;'med f'!W45,"pouco",IF(W45&gt;PROPOSTA!R45,"EXCESSO",W45-'med f'!W45)))</f>
        <v>0</v>
      </c>
      <c r="Y45" s="239">
        <f>IF('med f'!Y45-X45&lt;0,"excesso",'med f'!Y45-X45)</f>
        <v>0</v>
      </c>
      <c r="AU45" s="69"/>
      <c r="AV45" s="69"/>
      <c r="AY45" s="69"/>
      <c r="AZ45" s="69"/>
      <c r="BA45" s="69"/>
      <c r="BB45" s="69"/>
    </row>
    <row r="46" spans="1:54" x14ac:dyDescent="0.2">
      <c r="A46" s="53">
        <v>589520</v>
      </c>
      <c r="B46" s="54" t="s">
        <v>193</v>
      </c>
      <c r="C46" s="135" t="s">
        <v>177</v>
      </c>
      <c r="D46" s="194" t="s">
        <v>87</v>
      </c>
      <c r="E46" s="131" t="s">
        <v>18</v>
      </c>
      <c r="F46" s="856">
        <f>PROPOSTA!O46</f>
        <v>0</v>
      </c>
      <c r="G46" s="857">
        <f>PROPOSTA!Q46</f>
        <v>0</v>
      </c>
      <c r="H46" s="858"/>
      <c r="I46" s="179">
        <f t="shared" si="18"/>
        <v>0</v>
      </c>
      <c r="J46" s="859">
        <f t="shared" si="13"/>
        <v>0</v>
      </c>
      <c r="K46" s="859">
        <f t="shared" si="14"/>
        <v>0</v>
      </c>
      <c r="L46" s="275">
        <f t="shared" si="10"/>
        <v>0</v>
      </c>
      <c r="M46" s="852">
        <f t="shared" si="16"/>
        <v>0</v>
      </c>
      <c r="N46" s="853"/>
      <c r="O46" s="854"/>
      <c r="P46" s="855">
        <f t="shared" si="17"/>
        <v>0</v>
      </c>
      <c r="Q46" s="853"/>
      <c r="R46" s="854"/>
      <c r="S46" s="186">
        <f t="shared" si="11"/>
        <v>0</v>
      </c>
      <c r="U46" s="46" t="str">
        <f t="shared" si="5"/>
        <v/>
      </c>
      <c r="W46" s="272"/>
      <c r="X46" s="270">
        <f>IF(W46=0,0,IF(W46&lt;'med f'!W46,"pouco",IF(W46&gt;PROPOSTA!R46,"EXCESSO",W46-'med f'!W46)))</f>
        <v>0</v>
      </c>
      <c r="Y46" s="239">
        <f>IF('med f'!Y46-X46&lt;0,"excesso",'med f'!Y46-X46)</f>
        <v>0</v>
      </c>
      <c r="AU46" s="69"/>
      <c r="AV46" s="69"/>
      <c r="AY46" s="69"/>
      <c r="AZ46" s="69"/>
      <c r="BA46" s="69"/>
      <c r="BB46" s="69"/>
    </row>
    <row r="47" spans="1:54" x14ac:dyDescent="0.2">
      <c r="A47" s="53">
        <v>589520</v>
      </c>
      <c r="B47" s="54" t="s">
        <v>193</v>
      </c>
      <c r="C47" s="135" t="s">
        <v>178</v>
      </c>
      <c r="D47" s="194" t="s">
        <v>87</v>
      </c>
      <c r="E47" s="131" t="s">
        <v>18</v>
      </c>
      <c r="F47" s="856">
        <f>PROPOSTA!O47</f>
        <v>0</v>
      </c>
      <c r="G47" s="857">
        <f>PROPOSTA!Q47</f>
        <v>0</v>
      </c>
      <c r="H47" s="858"/>
      <c r="I47" s="179">
        <f t="shared" si="18"/>
        <v>0</v>
      </c>
      <c r="J47" s="859">
        <f t="shared" si="13"/>
        <v>0</v>
      </c>
      <c r="K47" s="859">
        <f t="shared" si="14"/>
        <v>0</v>
      </c>
      <c r="L47" s="275">
        <f t="shared" si="10"/>
        <v>0</v>
      </c>
      <c r="M47" s="852">
        <f t="shared" si="16"/>
        <v>0</v>
      </c>
      <c r="N47" s="853"/>
      <c r="O47" s="854"/>
      <c r="P47" s="855">
        <f t="shared" si="17"/>
        <v>0</v>
      </c>
      <c r="Q47" s="853"/>
      <c r="R47" s="854"/>
      <c r="S47" s="186">
        <f t="shared" si="11"/>
        <v>0</v>
      </c>
      <c r="U47" s="46" t="str">
        <f t="shared" si="5"/>
        <v/>
      </c>
      <c r="W47" s="272"/>
      <c r="X47" s="270">
        <f>IF(W47=0,0,IF(W47&lt;'med f'!W47,"pouco",IF(W47&gt;PROPOSTA!R47,"EXCESSO",W47-'med f'!W47)))</f>
        <v>0</v>
      </c>
      <c r="Y47" s="239">
        <f>IF('med f'!Y47-X47&lt;0,"excesso",'med f'!Y47-X47)</f>
        <v>0</v>
      </c>
      <c r="AU47" s="69"/>
      <c r="AV47" s="69"/>
      <c r="AY47" s="69"/>
      <c r="AZ47" s="69"/>
      <c r="BA47" s="69"/>
      <c r="BB47" s="69"/>
    </row>
    <row r="48" spans="1:54" x14ac:dyDescent="0.2">
      <c r="A48" s="53">
        <v>589220</v>
      </c>
      <c r="B48" s="54" t="s">
        <v>193</v>
      </c>
      <c r="C48" s="135" t="s">
        <v>194</v>
      </c>
      <c r="D48" s="194" t="s">
        <v>195</v>
      </c>
      <c r="E48" s="131" t="s">
        <v>18</v>
      </c>
      <c r="F48" s="856">
        <f>PROPOSTA!O48</f>
        <v>0</v>
      </c>
      <c r="G48" s="857">
        <f>PROPOSTA!Q48</f>
        <v>0</v>
      </c>
      <c r="H48" s="858"/>
      <c r="I48" s="179">
        <f t="shared" si="18"/>
        <v>0</v>
      </c>
      <c r="J48" s="859">
        <f t="shared" si="13"/>
        <v>0</v>
      </c>
      <c r="K48" s="859">
        <f t="shared" si="14"/>
        <v>0</v>
      </c>
      <c r="L48" s="275">
        <f t="shared" si="10"/>
        <v>0</v>
      </c>
      <c r="M48" s="852">
        <f t="shared" si="16"/>
        <v>0</v>
      </c>
      <c r="N48" s="853"/>
      <c r="O48" s="854"/>
      <c r="P48" s="855">
        <f t="shared" si="17"/>
        <v>0</v>
      </c>
      <c r="Q48" s="853"/>
      <c r="R48" s="854"/>
      <c r="S48" s="186">
        <f t="shared" si="11"/>
        <v>0</v>
      </c>
      <c r="U48" s="46" t="str">
        <f t="shared" si="5"/>
        <v/>
      </c>
      <c r="W48" s="272"/>
      <c r="X48" s="270">
        <f>IF(W48=0,0,IF(W48&lt;'med f'!W48,"pouco",IF(W48&gt;PROPOSTA!R48,"EXCESSO",W48-'med f'!W48)))</f>
        <v>0</v>
      </c>
      <c r="Y48" s="239">
        <f>IF('med f'!Y48-X48&lt;0,"excesso",'med f'!Y48-X48)</f>
        <v>0</v>
      </c>
      <c r="AU48" s="69"/>
      <c r="AV48" s="69"/>
      <c r="AY48" s="69"/>
      <c r="AZ48" s="69"/>
      <c r="BA48" s="69"/>
      <c r="BB48" s="69"/>
    </row>
    <row r="49" spans="1:54" x14ac:dyDescent="0.2">
      <c r="A49" s="53">
        <v>589320</v>
      </c>
      <c r="B49" s="54" t="s">
        <v>193</v>
      </c>
      <c r="C49" s="135" t="s">
        <v>179</v>
      </c>
      <c r="D49" s="194" t="s">
        <v>88</v>
      </c>
      <c r="E49" s="131" t="s">
        <v>18</v>
      </c>
      <c r="F49" s="856">
        <f>PROPOSTA!O49</f>
        <v>0</v>
      </c>
      <c r="G49" s="857">
        <f>PROPOSTA!Q49</f>
        <v>0</v>
      </c>
      <c r="H49" s="858"/>
      <c r="I49" s="179">
        <f t="shared" si="18"/>
        <v>0</v>
      </c>
      <c r="J49" s="859">
        <f t="shared" si="13"/>
        <v>0</v>
      </c>
      <c r="K49" s="859">
        <f t="shared" si="14"/>
        <v>0</v>
      </c>
      <c r="L49" s="275">
        <f t="shared" si="10"/>
        <v>0</v>
      </c>
      <c r="M49" s="852">
        <f t="shared" si="16"/>
        <v>0</v>
      </c>
      <c r="N49" s="853"/>
      <c r="O49" s="854"/>
      <c r="P49" s="855">
        <f t="shared" si="17"/>
        <v>0</v>
      </c>
      <c r="Q49" s="853"/>
      <c r="R49" s="854"/>
      <c r="S49" s="186">
        <f t="shared" si="11"/>
        <v>0</v>
      </c>
      <c r="U49" s="46" t="str">
        <f t="shared" si="5"/>
        <v/>
      </c>
      <c r="W49" s="272"/>
      <c r="X49" s="270">
        <f>IF(W49=0,0,IF(W49&lt;'med f'!W49,"pouco",IF(W49&gt;PROPOSTA!R49,"EXCESSO",W49-'med f'!W49)))</f>
        <v>0</v>
      </c>
      <c r="Y49" s="239">
        <f>IF('med f'!Y49-X49&lt;0,"excesso",'med f'!Y49-X49)</f>
        <v>0</v>
      </c>
      <c r="AU49" s="69"/>
      <c r="AV49" s="69"/>
      <c r="AY49" s="69"/>
      <c r="AZ49" s="69"/>
      <c r="BA49" s="69"/>
      <c r="BB49" s="69"/>
    </row>
    <row r="50" spans="1:54" x14ac:dyDescent="0.2">
      <c r="A50" s="53">
        <v>589320</v>
      </c>
      <c r="B50" s="54" t="s">
        <v>193</v>
      </c>
      <c r="C50" s="135" t="s">
        <v>180</v>
      </c>
      <c r="D50" s="194" t="s">
        <v>88</v>
      </c>
      <c r="E50" s="131" t="s">
        <v>18</v>
      </c>
      <c r="F50" s="856">
        <f>PROPOSTA!O50</f>
        <v>0</v>
      </c>
      <c r="G50" s="857">
        <f>PROPOSTA!Q50</f>
        <v>0</v>
      </c>
      <c r="H50" s="858"/>
      <c r="I50" s="179">
        <f t="shared" si="18"/>
        <v>0</v>
      </c>
      <c r="J50" s="859">
        <f t="shared" si="13"/>
        <v>0</v>
      </c>
      <c r="K50" s="859">
        <f t="shared" si="14"/>
        <v>0</v>
      </c>
      <c r="L50" s="275">
        <f t="shared" ref="L50:L66" si="19">X50</f>
        <v>0</v>
      </c>
      <c r="M50" s="852">
        <f t="shared" si="16"/>
        <v>0</v>
      </c>
      <c r="N50" s="853"/>
      <c r="O50" s="854"/>
      <c r="P50" s="855">
        <f t="shared" si="17"/>
        <v>0</v>
      </c>
      <c r="Q50" s="853"/>
      <c r="R50" s="854"/>
      <c r="S50" s="186">
        <f t="shared" si="11"/>
        <v>0</v>
      </c>
      <c r="U50" s="46" t="str">
        <f t="shared" si="5"/>
        <v/>
      </c>
      <c r="W50" s="272"/>
      <c r="X50" s="270">
        <f>IF(W50=0,0,IF(W50&lt;'med f'!W50,"pouco",IF(W50&gt;PROPOSTA!R50,"EXCESSO",W50-'med f'!W50)))</f>
        <v>0</v>
      </c>
      <c r="Y50" s="239">
        <f>IF('med f'!Y50-X50&lt;0,"excesso",'med f'!Y50-X50)</f>
        <v>0</v>
      </c>
      <c r="AU50" s="69"/>
      <c r="AV50" s="69"/>
      <c r="AY50" s="69"/>
      <c r="AZ50" s="69"/>
      <c r="BA50" s="69"/>
      <c r="BB50" s="69"/>
    </row>
    <row r="51" spans="1:54" x14ac:dyDescent="0.2">
      <c r="A51" s="53">
        <v>589320</v>
      </c>
      <c r="B51" s="54" t="s">
        <v>193</v>
      </c>
      <c r="C51" s="135" t="s">
        <v>181</v>
      </c>
      <c r="D51" s="194" t="s">
        <v>88</v>
      </c>
      <c r="E51" s="131" t="s">
        <v>18</v>
      </c>
      <c r="F51" s="856">
        <f>PROPOSTA!O51</f>
        <v>0</v>
      </c>
      <c r="G51" s="857">
        <f>PROPOSTA!Q51</f>
        <v>0</v>
      </c>
      <c r="H51" s="858"/>
      <c r="I51" s="179">
        <f t="shared" si="18"/>
        <v>0</v>
      </c>
      <c r="J51" s="859">
        <f t="shared" si="13"/>
        <v>0</v>
      </c>
      <c r="K51" s="859">
        <f t="shared" si="14"/>
        <v>0</v>
      </c>
      <c r="L51" s="275">
        <f t="shared" si="19"/>
        <v>0</v>
      </c>
      <c r="M51" s="852">
        <f t="shared" si="16"/>
        <v>0</v>
      </c>
      <c r="N51" s="853"/>
      <c r="O51" s="854"/>
      <c r="P51" s="855">
        <f t="shared" si="17"/>
        <v>0</v>
      </c>
      <c r="Q51" s="853"/>
      <c r="R51" s="854"/>
      <c r="S51" s="186">
        <f t="shared" si="11"/>
        <v>0</v>
      </c>
      <c r="U51" s="46" t="str">
        <f t="shared" si="5"/>
        <v/>
      </c>
      <c r="W51" s="272"/>
      <c r="X51" s="270">
        <f>IF(W51=0,0,IF(W51&lt;'med f'!W51,"pouco",IF(W51&gt;PROPOSTA!R51,"EXCESSO",W51-'med f'!W51)))</f>
        <v>0</v>
      </c>
      <c r="Y51" s="239">
        <f>IF('med f'!Y51-X51&lt;0,"excesso",'med f'!Y51-X51)</f>
        <v>0</v>
      </c>
      <c r="AU51" s="69"/>
      <c r="AV51" s="69"/>
      <c r="AY51" s="69"/>
      <c r="AZ51" s="69"/>
      <c r="BA51" s="69"/>
      <c r="BB51" s="69"/>
    </row>
    <row r="52" spans="1:54" x14ac:dyDescent="0.2">
      <c r="A52" s="53">
        <v>589520</v>
      </c>
      <c r="B52" s="54" t="s">
        <v>193</v>
      </c>
      <c r="C52" s="135" t="s">
        <v>182</v>
      </c>
      <c r="D52" s="194" t="s">
        <v>87</v>
      </c>
      <c r="E52" s="131" t="s">
        <v>18</v>
      </c>
      <c r="F52" s="856">
        <f>PROPOSTA!O52</f>
        <v>0</v>
      </c>
      <c r="G52" s="857">
        <f>PROPOSTA!Q52</f>
        <v>0</v>
      </c>
      <c r="H52" s="858"/>
      <c r="I52" s="179">
        <f t="shared" si="18"/>
        <v>0</v>
      </c>
      <c r="J52" s="859">
        <f t="shared" si="13"/>
        <v>0</v>
      </c>
      <c r="K52" s="859">
        <f t="shared" si="14"/>
        <v>0</v>
      </c>
      <c r="L52" s="275">
        <f t="shared" si="19"/>
        <v>0</v>
      </c>
      <c r="M52" s="852">
        <f t="shared" si="16"/>
        <v>0</v>
      </c>
      <c r="N52" s="853"/>
      <c r="O52" s="854"/>
      <c r="P52" s="855">
        <f t="shared" si="17"/>
        <v>0</v>
      </c>
      <c r="Q52" s="853"/>
      <c r="R52" s="854"/>
      <c r="S52" s="186">
        <f t="shared" si="11"/>
        <v>0</v>
      </c>
      <c r="U52" s="46" t="str">
        <f t="shared" si="5"/>
        <v/>
      </c>
      <c r="W52" s="272"/>
      <c r="X52" s="270">
        <f>IF(W52=0,0,IF(W52&lt;'med f'!W52,"pouco",IF(W52&gt;PROPOSTA!R52,"EXCESSO",W52-'med f'!W52)))</f>
        <v>0</v>
      </c>
      <c r="Y52" s="239">
        <f>IF('med f'!Y52-X52&lt;0,"excesso",'med f'!Y52-X52)</f>
        <v>0</v>
      </c>
      <c r="AU52" s="69"/>
      <c r="AV52" s="69"/>
      <c r="AY52" s="69"/>
      <c r="AZ52" s="69"/>
      <c r="BA52" s="69"/>
      <c r="BB52" s="69"/>
    </row>
    <row r="53" spans="1:54" x14ac:dyDescent="0.2">
      <c r="A53" s="53">
        <v>589000</v>
      </c>
      <c r="B53" s="54" t="s">
        <v>193</v>
      </c>
      <c r="C53" s="135" t="s">
        <v>183</v>
      </c>
      <c r="D53" s="194" t="s">
        <v>89</v>
      </c>
      <c r="E53" s="131" t="s">
        <v>18</v>
      </c>
      <c r="F53" s="856">
        <f>PROPOSTA!O53</f>
        <v>0</v>
      </c>
      <c r="G53" s="857">
        <f>PROPOSTA!Q53</f>
        <v>0</v>
      </c>
      <c r="H53" s="858"/>
      <c r="I53" s="179">
        <f t="shared" ref="I53:I65" si="20">$S$7</f>
        <v>0</v>
      </c>
      <c r="J53" s="859">
        <f t="shared" si="13"/>
        <v>0</v>
      </c>
      <c r="K53" s="859">
        <f t="shared" si="14"/>
        <v>0</v>
      </c>
      <c r="L53" s="275">
        <f t="shared" si="19"/>
        <v>0</v>
      </c>
      <c r="M53" s="852">
        <f t="shared" si="16"/>
        <v>0</v>
      </c>
      <c r="N53" s="853"/>
      <c r="O53" s="854"/>
      <c r="P53" s="855">
        <f t="shared" si="17"/>
        <v>0</v>
      </c>
      <c r="Q53" s="853"/>
      <c r="R53" s="854"/>
      <c r="S53" s="186">
        <f t="shared" si="11"/>
        <v>0</v>
      </c>
      <c r="U53" s="46" t="str">
        <f t="shared" si="5"/>
        <v/>
      </c>
      <c r="W53" s="272"/>
      <c r="X53" s="270">
        <f>IF(W53=0,0,IF(W53&lt;'med f'!W53,"pouco",IF(W53&gt;PROPOSTA!R53,"EXCESSO",W53-'med f'!W53)))</f>
        <v>0</v>
      </c>
      <c r="Y53" s="239">
        <f>IF('med f'!Y53-X53&lt;0,"excesso",'med f'!Y53-X53)</f>
        <v>0</v>
      </c>
      <c r="AU53" s="69"/>
      <c r="AV53" s="69"/>
      <c r="AY53" s="69"/>
      <c r="AZ53" s="69"/>
      <c r="BA53" s="69"/>
      <c r="BB53" s="69"/>
    </row>
    <row r="54" spans="1:54" x14ac:dyDescent="0.2">
      <c r="A54" s="53">
        <v>589000</v>
      </c>
      <c r="B54" s="54" t="s">
        <v>193</v>
      </c>
      <c r="C54" s="135" t="s">
        <v>184</v>
      </c>
      <c r="D54" s="194" t="s">
        <v>89</v>
      </c>
      <c r="E54" s="131" t="s">
        <v>18</v>
      </c>
      <c r="F54" s="856">
        <f>PROPOSTA!O54</f>
        <v>0</v>
      </c>
      <c r="G54" s="857">
        <f>PROPOSTA!Q54</f>
        <v>0</v>
      </c>
      <c r="H54" s="858"/>
      <c r="I54" s="179">
        <f t="shared" si="20"/>
        <v>0</v>
      </c>
      <c r="J54" s="859">
        <f t="shared" si="13"/>
        <v>0</v>
      </c>
      <c r="K54" s="859">
        <f t="shared" si="14"/>
        <v>0</v>
      </c>
      <c r="L54" s="275">
        <f t="shared" si="19"/>
        <v>0</v>
      </c>
      <c r="M54" s="852">
        <f t="shared" si="16"/>
        <v>0</v>
      </c>
      <c r="N54" s="853"/>
      <c r="O54" s="854"/>
      <c r="P54" s="855">
        <f t="shared" si="17"/>
        <v>0</v>
      </c>
      <c r="Q54" s="853"/>
      <c r="R54" s="854"/>
      <c r="S54" s="186">
        <f t="shared" si="11"/>
        <v>0</v>
      </c>
      <c r="U54" s="46" t="str">
        <f t="shared" si="5"/>
        <v/>
      </c>
      <c r="W54" s="272"/>
      <c r="X54" s="270">
        <f>IF(W54=0,0,IF(W54&lt;'med f'!W54,"pouco",IF(W54&gt;PROPOSTA!R54,"EXCESSO",W54-'med f'!W54)))</f>
        <v>0</v>
      </c>
      <c r="Y54" s="239">
        <f>IF('med f'!Y54-X54&lt;0,"excesso",'med f'!Y54-X54)</f>
        <v>0</v>
      </c>
      <c r="AU54" s="69"/>
      <c r="AV54" s="69"/>
      <c r="AY54" s="69"/>
      <c r="AZ54" s="69"/>
      <c r="BA54" s="69"/>
      <c r="BB54" s="69"/>
    </row>
    <row r="55" spans="1:54" x14ac:dyDescent="0.2">
      <c r="A55" s="53">
        <v>589000</v>
      </c>
      <c r="B55" s="54" t="s">
        <v>193</v>
      </c>
      <c r="C55" s="135" t="s">
        <v>185</v>
      </c>
      <c r="D55" s="194" t="s">
        <v>89</v>
      </c>
      <c r="E55" s="131" t="s">
        <v>18</v>
      </c>
      <c r="F55" s="856">
        <f>PROPOSTA!O55</f>
        <v>0</v>
      </c>
      <c r="G55" s="857">
        <f>PROPOSTA!Q55</f>
        <v>0</v>
      </c>
      <c r="H55" s="858"/>
      <c r="I55" s="179">
        <f t="shared" si="20"/>
        <v>0</v>
      </c>
      <c r="J55" s="859">
        <f t="shared" si="13"/>
        <v>0</v>
      </c>
      <c r="K55" s="859">
        <f t="shared" si="14"/>
        <v>0</v>
      </c>
      <c r="L55" s="275">
        <f t="shared" si="19"/>
        <v>0</v>
      </c>
      <c r="M55" s="852">
        <f t="shared" si="16"/>
        <v>0</v>
      </c>
      <c r="N55" s="853"/>
      <c r="O55" s="854"/>
      <c r="P55" s="855">
        <f t="shared" si="17"/>
        <v>0</v>
      </c>
      <c r="Q55" s="853"/>
      <c r="R55" s="854"/>
      <c r="S55" s="186">
        <f t="shared" si="11"/>
        <v>0</v>
      </c>
      <c r="U55" s="46" t="str">
        <f t="shared" si="5"/>
        <v/>
      </c>
      <c r="W55" s="272"/>
      <c r="X55" s="270">
        <f>IF(W55=0,0,IF(W55&lt;'med f'!W55,"pouco",IF(W55&gt;PROPOSTA!R55,"EXCESSO",W55-'med f'!W55)))</f>
        <v>0</v>
      </c>
      <c r="Y55" s="239">
        <f>IF('med f'!Y55-X55&lt;0,"excesso",'med f'!Y55-X55)</f>
        <v>0</v>
      </c>
      <c r="AY55" s="69"/>
      <c r="AZ55" s="69"/>
      <c r="BA55" s="69"/>
      <c r="BB55" s="69"/>
    </row>
    <row r="56" spans="1:54" x14ac:dyDescent="0.2">
      <c r="A56" s="53">
        <v>589000</v>
      </c>
      <c r="B56" s="54" t="s">
        <v>193</v>
      </c>
      <c r="C56" s="135" t="s">
        <v>186</v>
      </c>
      <c r="D56" s="194" t="s">
        <v>89</v>
      </c>
      <c r="E56" s="131" t="s">
        <v>18</v>
      </c>
      <c r="F56" s="856">
        <f>PROPOSTA!O56</f>
        <v>0</v>
      </c>
      <c r="G56" s="857">
        <f>PROPOSTA!Q56</f>
        <v>0</v>
      </c>
      <c r="H56" s="858"/>
      <c r="I56" s="179">
        <f t="shared" si="20"/>
        <v>0</v>
      </c>
      <c r="J56" s="859">
        <f t="shared" si="13"/>
        <v>0</v>
      </c>
      <c r="K56" s="859">
        <f t="shared" si="14"/>
        <v>0</v>
      </c>
      <c r="L56" s="275">
        <f t="shared" si="19"/>
        <v>0</v>
      </c>
      <c r="M56" s="852">
        <f t="shared" si="16"/>
        <v>0</v>
      </c>
      <c r="N56" s="853"/>
      <c r="O56" s="854"/>
      <c r="P56" s="855">
        <f t="shared" si="17"/>
        <v>0</v>
      </c>
      <c r="Q56" s="853"/>
      <c r="R56" s="854"/>
      <c r="S56" s="186">
        <f t="shared" si="11"/>
        <v>0</v>
      </c>
      <c r="U56" s="46" t="str">
        <f t="shared" si="5"/>
        <v/>
      </c>
      <c r="W56" s="272"/>
      <c r="X56" s="270">
        <f>IF(W56=0,0,IF(W56&lt;'med f'!W56,"pouco",IF(W56&gt;PROPOSTA!R56,"EXCESSO",W56-'med f'!W56)))</f>
        <v>0</v>
      </c>
      <c r="Y56" s="239">
        <f>IF('med f'!Y56-X56&lt;0,"excesso",'med f'!Y56-X56)</f>
        <v>0</v>
      </c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Y56" s="69"/>
      <c r="AZ56" s="69"/>
      <c r="BA56" s="69"/>
      <c r="BB56" s="69"/>
    </row>
    <row r="57" spans="1:54" x14ac:dyDescent="0.2">
      <c r="A57" s="53">
        <v>589000</v>
      </c>
      <c r="B57" s="54" t="s">
        <v>193</v>
      </c>
      <c r="C57" s="135" t="s">
        <v>187</v>
      </c>
      <c r="D57" s="194" t="s">
        <v>89</v>
      </c>
      <c r="E57" s="131" t="s">
        <v>18</v>
      </c>
      <c r="F57" s="856">
        <f>PROPOSTA!O57</f>
        <v>0</v>
      </c>
      <c r="G57" s="857">
        <f>PROPOSTA!Q57</f>
        <v>0</v>
      </c>
      <c r="H57" s="858"/>
      <c r="I57" s="179">
        <f t="shared" si="20"/>
        <v>0</v>
      </c>
      <c r="J57" s="859">
        <f t="shared" si="13"/>
        <v>0</v>
      </c>
      <c r="K57" s="859">
        <f t="shared" si="14"/>
        <v>0</v>
      </c>
      <c r="L57" s="275">
        <f t="shared" si="19"/>
        <v>0</v>
      </c>
      <c r="M57" s="852">
        <f t="shared" si="16"/>
        <v>0</v>
      </c>
      <c r="N57" s="853"/>
      <c r="O57" s="854"/>
      <c r="P57" s="855">
        <f t="shared" si="17"/>
        <v>0</v>
      </c>
      <c r="Q57" s="853"/>
      <c r="R57" s="854"/>
      <c r="S57" s="186">
        <f t="shared" si="11"/>
        <v>0</v>
      </c>
      <c r="U57" s="46" t="str">
        <f t="shared" si="5"/>
        <v/>
      </c>
      <c r="W57" s="272"/>
      <c r="X57" s="270">
        <f>IF(W57=0,0,IF(W57&lt;'med f'!W57,"pouco",IF(W57&gt;PROPOSTA!R57,"EXCESSO",W57-'med f'!W57)))</f>
        <v>0</v>
      </c>
      <c r="Y57" s="239">
        <f>IF('med f'!Y57-X57&lt;0,"excesso",'med f'!Y57-X57)</f>
        <v>0</v>
      </c>
      <c r="AY57" s="69"/>
      <c r="AZ57" s="69"/>
      <c r="BA57" s="69"/>
      <c r="BB57" s="69"/>
    </row>
    <row r="58" spans="1:54" x14ac:dyDescent="0.2">
      <c r="A58" s="55">
        <v>589000</v>
      </c>
      <c r="B58" s="56" t="s">
        <v>193</v>
      </c>
      <c r="C58" s="136" t="s">
        <v>188</v>
      </c>
      <c r="D58" s="194" t="s">
        <v>89</v>
      </c>
      <c r="E58" s="131" t="s">
        <v>18</v>
      </c>
      <c r="F58" s="856">
        <f>PROPOSTA!O58</f>
        <v>0</v>
      </c>
      <c r="G58" s="857">
        <f>PROPOSTA!Q58</f>
        <v>0</v>
      </c>
      <c r="H58" s="858"/>
      <c r="I58" s="179">
        <f t="shared" si="20"/>
        <v>0</v>
      </c>
      <c r="J58" s="859">
        <f t="shared" ref="J58:J66" si="21">IF(F58=0,0,F58*(1+I58))</f>
        <v>0</v>
      </c>
      <c r="K58" s="859">
        <f t="shared" ref="K58:K66" si="22">G58+J58</f>
        <v>0</v>
      </c>
      <c r="L58" s="275">
        <f t="shared" si="19"/>
        <v>0</v>
      </c>
      <c r="M58" s="852">
        <f t="shared" si="16"/>
        <v>0</v>
      </c>
      <c r="N58" s="853"/>
      <c r="O58" s="854"/>
      <c r="P58" s="855">
        <f t="shared" si="17"/>
        <v>0</v>
      </c>
      <c r="Q58" s="853"/>
      <c r="R58" s="854"/>
      <c r="S58" s="186">
        <f t="shared" si="11"/>
        <v>0</v>
      </c>
      <c r="U58" s="46" t="str">
        <f t="shared" si="5"/>
        <v/>
      </c>
      <c r="W58" s="272"/>
      <c r="X58" s="270">
        <f>IF(W58=0,0,IF(W58&lt;'med f'!W58,"pouco",IF(W58&gt;PROPOSTA!R58,"EXCESSO",W58-'med f'!W58)))</f>
        <v>0</v>
      </c>
      <c r="Y58" s="239">
        <f>IF('med f'!Y58-X58&lt;0,"excesso",'med f'!Y58-X58)</f>
        <v>0</v>
      </c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Y58" s="69"/>
      <c r="AZ58" s="69"/>
      <c r="BA58" s="69"/>
      <c r="BB58" s="69"/>
    </row>
    <row r="59" spans="1:54" x14ac:dyDescent="0.2">
      <c r="A59" s="55">
        <v>589000</v>
      </c>
      <c r="B59" s="56" t="s">
        <v>193</v>
      </c>
      <c r="C59" s="136" t="s">
        <v>189</v>
      </c>
      <c r="D59" s="194" t="s">
        <v>89</v>
      </c>
      <c r="E59" s="131" t="s">
        <v>18</v>
      </c>
      <c r="F59" s="856">
        <f>PROPOSTA!O59</f>
        <v>0</v>
      </c>
      <c r="G59" s="857">
        <f>PROPOSTA!Q59</f>
        <v>0</v>
      </c>
      <c r="H59" s="858"/>
      <c r="I59" s="179">
        <f t="shared" si="20"/>
        <v>0</v>
      </c>
      <c r="J59" s="859">
        <f t="shared" ref="J59:J61" si="23">IF(F59=0,0,F59*(1+I59))</f>
        <v>0</v>
      </c>
      <c r="K59" s="859">
        <f t="shared" ref="K59:K61" si="24">G59+J59</f>
        <v>0</v>
      </c>
      <c r="L59" s="275">
        <f t="shared" ref="L59:L61" si="25">X59</f>
        <v>0</v>
      </c>
      <c r="M59" s="852">
        <f t="shared" si="16"/>
        <v>0</v>
      </c>
      <c r="N59" s="853"/>
      <c r="O59" s="854"/>
      <c r="P59" s="855">
        <f t="shared" si="17"/>
        <v>0</v>
      </c>
      <c r="Q59" s="853"/>
      <c r="R59" s="854"/>
      <c r="S59" s="186">
        <f t="shared" ref="S59:S61" si="26">P59-M59</f>
        <v>0</v>
      </c>
      <c r="U59" s="46" t="str">
        <f t="shared" ref="U59:U61" si="27">IF(T59="X","x",IF(P59&gt;0,"x",""))</f>
        <v/>
      </c>
      <c r="W59" s="272"/>
      <c r="X59" s="270">
        <f>IF(W59=0,0,IF(W59&lt;'med f'!W62,"pouco",IF(W59&gt;PROPOSTA!R59,"EXCESSO",W59-'med f'!W62)))</f>
        <v>0</v>
      </c>
      <c r="Y59" s="239">
        <f>IF('med f'!Y59-X59&lt;0,"excesso",'med f'!Y59-X59)</f>
        <v>0</v>
      </c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Y59" s="69"/>
      <c r="AZ59" s="69"/>
      <c r="BA59" s="69"/>
      <c r="BB59" s="69"/>
    </row>
    <row r="60" spans="1:54" x14ac:dyDescent="0.2">
      <c r="A60" s="55">
        <v>589000</v>
      </c>
      <c r="B60" s="56" t="s">
        <v>193</v>
      </c>
      <c r="C60" s="136" t="s">
        <v>190</v>
      </c>
      <c r="D60" s="194" t="s">
        <v>89</v>
      </c>
      <c r="E60" s="131" t="s">
        <v>18</v>
      </c>
      <c r="F60" s="856">
        <f>PROPOSTA!O60</f>
        <v>0</v>
      </c>
      <c r="G60" s="857">
        <f>PROPOSTA!Q60</f>
        <v>0</v>
      </c>
      <c r="H60" s="858"/>
      <c r="I60" s="179">
        <f t="shared" si="20"/>
        <v>0</v>
      </c>
      <c r="J60" s="859">
        <f t="shared" si="23"/>
        <v>0</v>
      </c>
      <c r="K60" s="859">
        <f t="shared" si="24"/>
        <v>0</v>
      </c>
      <c r="L60" s="275">
        <f t="shared" si="25"/>
        <v>0</v>
      </c>
      <c r="M60" s="852">
        <f t="shared" si="16"/>
        <v>0</v>
      </c>
      <c r="N60" s="853"/>
      <c r="O60" s="854"/>
      <c r="P60" s="855">
        <f t="shared" si="17"/>
        <v>0</v>
      </c>
      <c r="Q60" s="853"/>
      <c r="R60" s="854"/>
      <c r="S60" s="186">
        <f t="shared" si="26"/>
        <v>0</v>
      </c>
      <c r="U60" s="46" t="str">
        <f t="shared" si="27"/>
        <v/>
      </c>
      <c r="W60" s="272"/>
      <c r="X60" s="270">
        <f>IF(W60=0,0,IF(W60&lt;'med f'!W63,"pouco",IF(W60&gt;PROPOSTA!R60,"EXCESSO",W60-'med f'!W63)))</f>
        <v>0</v>
      </c>
      <c r="Y60" s="239">
        <f>IF('med f'!Y60-X60&lt;0,"excesso",'med f'!Y60-X60)</f>
        <v>0</v>
      </c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Y60" s="69"/>
      <c r="AZ60" s="69"/>
      <c r="BA60" s="69"/>
      <c r="BB60" s="69"/>
    </row>
    <row r="61" spans="1:54" x14ac:dyDescent="0.2">
      <c r="A61" s="55">
        <v>589000</v>
      </c>
      <c r="B61" s="56" t="s">
        <v>193</v>
      </c>
      <c r="C61" s="136" t="s">
        <v>191</v>
      </c>
      <c r="D61" s="194" t="s">
        <v>89</v>
      </c>
      <c r="E61" s="131" t="s">
        <v>18</v>
      </c>
      <c r="F61" s="856">
        <f>PROPOSTA!O61</f>
        <v>0</v>
      </c>
      <c r="G61" s="857">
        <f>PROPOSTA!Q61</f>
        <v>0</v>
      </c>
      <c r="H61" s="858"/>
      <c r="I61" s="179">
        <f t="shared" si="20"/>
        <v>0</v>
      </c>
      <c r="J61" s="859">
        <f t="shared" si="23"/>
        <v>0</v>
      </c>
      <c r="K61" s="859">
        <f t="shared" si="24"/>
        <v>0</v>
      </c>
      <c r="L61" s="275">
        <f t="shared" si="25"/>
        <v>0</v>
      </c>
      <c r="M61" s="852">
        <f t="shared" si="16"/>
        <v>0</v>
      </c>
      <c r="N61" s="853"/>
      <c r="O61" s="854"/>
      <c r="P61" s="855">
        <f t="shared" si="17"/>
        <v>0</v>
      </c>
      <c r="Q61" s="853"/>
      <c r="R61" s="854"/>
      <c r="S61" s="186">
        <f t="shared" si="26"/>
        <v>0</v>
      </c>
      <c r="U61" s="46" t="str">
        <f t="shared" si="27"/>
        <v/>
      </c>
      <c r="W61" s="272"/>
      <c r="X61" s="270">
        <f>IF(W61=0,0,IF(W61&lt;'med f'!W64,"pouco",IF(W61&gt;PROPOSTA!R61,"EXCESSO",W61-'med f'!W64)))</f>
        <v>0</v>
      </c>
      <c r="Y61" s="239">
        <f>IF('med f'!Y61-X61&lt;0,"excesso",'med f'!Y61-X61)</f>
        <v>0</v>
      </c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Y61" s="69"/>
      <c r="AZ61" s="69"/>
      <c r="BA61" s="69"/>
      <c r="BB61" s="69"/>
    </row>
    <row r="62" spans="1:54" x14ac:dyDescent="0.2">
      <c r="A62" s="53">
        <v>589030</v>
      </c>
      <c r="B62" s="54" t="s">
        <v>193</v>
      </c>
      <c r="C62" s="135" t="s">
        <v>196</v>
      </c>
      <c r="D62" s="194" t="s">
        <v>200</v>
      </c>
      <c r="E62" s="131" t="s">
        <v>18</v>
      </c>
      <c r="F62" s="856">
        <f>PROPOSTA!O62</f>
        <v>0</v>
      </c>
      <c r="G62" s="857">
        <f>PROPOSTA!Q62</f>
        <v>0</v>
      </c>
      <c r="H62" s="858"/>
      <c r="I62" s="179">
        <f t="shared" si="20"/>
        <v>0</v>
      </c>
      <c r="J62" s="859">
        <f t="shared" si="21"/>
        <v>0</v>
      </c>
      <c r="K62" s="859">
        <f t="shared" si="22"/>
        <v>0</v>
      </c>
      <c r="L62" s="275">
        <f t="shared" si="19"/>
        <v>0</v>
      </c>
      <c r="M62" s="852">
        <f t="shared" si="16"/>
        <v>0</v>
      </c>
      <c r="N62" s="853"/>
      <c r="O62" s="854"/>
      <c r="P62" s="855">
        <f t="shared" si="17"/>
        <v>0</v>
      </c>
      <c r="Q62" s="853"/>
      <c r="R62" s="854"/>
      <c r="S62" s="186">
        <f t="shared" si="11"/>
        <v>0</v>
      </c>
      <c r="U62" s="46" t="str">
        <f t="shared" si="5"/>
        <v/>
      </c>
      <c r="W62" s="272"/>
      <c r="X62" s="270">
        <f>IF(W62=0,0,IF(W62&lt;'med f'!W62,"pouco",IF(W62&gt;PROPOSTA!R62,"EXCESSO",W62-'med f'!W62)))</f>
        <v>0</v>
      </c>
      <c r="Y62" s="239">
        <f>IF('med f'!Y62-X62&lt;0,"excesso",'med f'!Y62-X62)</f>
        <v>0</v>
      </c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Y62" s="69"/>
      <c r="AZ62" s="69"/>
      <c r="BA62" s="69"/>
      <c r="BB62" s="69"/>
    </row>
    <row r="63" spans="1:54" x14ac:dyDescent="0.2">
      <c r="A63" s="53">
        <v>589040</v>
      </c>
      <c r="B63" s="54" t="s">
        <v>193</v>
      </c>
      <c r="C63" s="135" t="s">
        <v>197</v>
      </c>
      <c r="D63" s="194" t="s">
        <v>201</v>
      </c>
      <c r="E63" s="131" t="s">
        <v>18</v>
      </c>
      <c r="F63" s="856">
        <f>PROPOSTA!O63</f>
        <v>0</v>
      </c>
      <c r="G63" s="857">
        <f>PROPOSTA!Q63</f>
        <v>0</v>
      </c>
      <c r="H63" s="858"/>
      <c r="I63" s="179">
        <f t="shared" si="20"/>
        <v>0</v>
      </c>
      <c r="J63" s="859">
        <f t="shared" ref="J63:J64" si="28">IF(F63=0,0,F63*(1+I63))</f>
        <v>0</v>
      </c>
      <c r="K63" s="859">
        <f t="shared" ref="K63:K64" si="29">G63+J63</f>
        <v>0</v>
      </c>
      <c r="L63" s="275">
        <f t="shared" ref="L63:L64" si="30">X63</f>
        <v>0</v>
      </c>
      <c r="M63" s="852">
        <f t="shared" si="16"/>
        <v>0</v>
      </c>
      <c r="N63" s="853"/>
      <c r="O63" s="854"/>
      <c r="P63" s="855">
        <f t="shared" si="17"/>
        <v>0</v>
      </c>
      <c r="Q63" s="853"/>
      <c r="R63" s="854"/>
      <c r="S63" s="186">
        <f t="shared" ref="S63:S64" si="31">P63-M63</f>
        <v>0</v>
      </c>
      <c r="U63" s="46" t="str">
        <f t="shared" ref="U63:U64" si="32">IF(T63="X","x",IF(P63&gt;0,"x",""))</f>
        <v/>
      </c>
      <c r="W63" s="272"/>
      <c r="X63" s="270">
        <f>IF(W63=0,0,IF(W63&lt;'med f'!W65,"pouco",IF(W63&gt;PROPOSTA!R63,"EXCESSO",W63-'med f'!W65)))</f>
        <v>0</v>
      </c>
      <c r="Y63" s="239">
        <f>IF('med f'!Y63-X63&lt;0,"excesso",'med f'!Y63-X63)</f>
        <v>0</v>
      </c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Y63" s="69"/>
      <c r="AZ63" s="69"/>
      <c r="BA63" s="69"/>
      <c r="BB63" s="69"/>
    </row>
    <row r="64" spans="1:54" x14ac:dyDescent="0.2">
      <c r="A64" s="53">
        <v>589060</v>
      </c>
      <c r="B64" s="54" t="s">
        <v>193</v>
      </c>
      <c r="C64" s="135" t="s">
        <v>198</v>
      </c>
      <c r="D64" s="194" t="s">
        <v>205</v>
      </c>
      <c r="E64" s="131" t="s">
        <v>18</v>
      </c>
      <c r="F64" s="856">
        <f>PROPOSTA!O64</f>
        <v>0</v>
      </c>
      <c r="G64" s="857">
        <f>PROPOSTA!Q64</f>
        <v>0</v>
      </c>
      <c r="H64" s="858"/>
      <c r="I64" s="179">
        <f t="shared" si="20"/>
        <v>0</v>
      </c>
      <c r="J64" s="859">
        <f t="shared" si="28"/>
        <v>0</v>
      </c>
      <c r="K64" s="859">
        <f t="shared" si="29"/>
        <v>0</v>
      </c>
      <c r="L64" s="275">
        <f t="shared" si="30"/>
        <v>0</v>
      </c>
      <c r="M64" s="852">
        <f t="shared" si="16"/>
        <v>0</v>
      </c>
      <c r="N64" s="853"/>
      <c r="O64" s="854"/>
      <c r="P64" s="855">
        <f t="shared" si="17"/>
        <v>0</v>
      </c>
      <c r="Q64" s="853"/>
      <c r="R64" s="854"/>
      <c r="S64" s="186">
        <f t="shared" si="31"/>
        <v>0</v>
      </c>
      <c r="U64" s="46" t="str">
        <f t="shared" si="32"/>
        <v/>
      </c>
      <c r="W64" s="272"/>
      <c r="X64" s="270">
        <f>IF(W64=0,0,IF(W64&lt;'med f'!W66,"pouco",IF(W64&gt;PROPOSTA!R64,"EXCESSO",W64-'med f'!W66)))</f>
        <v>0</v>
      </c>
      <c r="Y64" s="239">
        <f>IF('med f'!Y64-X64&lt;0,"excesso",'med f'!Y64-X64)</f>
        <v>0</v>
      </c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Y64" s="69"/>
      <c r="AZ64" s="69"/>
      <c r="BA64" s="69"/>
      <c r="BB64" s="69"/>
    </row>
    <row r="65" spans="1:54" x14ac:dyDescent="0.2">
      <c r="A65" s="53">
        <v>589050</v>
      </c>
      <c r="B65" s="54" t="s">
        <v>193</v>
      </c>
      <c r="C65" s="135" t="s">
        <v>192</v>
      </c>
      <c r="D65" s="194" t="s">
        <v>90</v>
      </c>
      <c r="E65" s="131" t="s">
        <v>18</v>
      </c>
      <c r="F65" s="856">
        <f>PROPOSTA!O65</f>
        <v>0</v>
      </c>
      <c r="G65" s="857">
        <f>PROPOSTA!Q65</f>
        <v>0</v>
      </c>
      <c r="H65" s="858"/>
      <c r="I65" s="179">
        <f t="shared" si="20"/>
        <v>0</v>
      </c>
      <c r="J65" s="859">
        <f t="shared" si="21"/>
        <v>0</v>
      </c>
      <c r="K65" s="859">
        <f t="shared" si="22"/>
        <v>0</v>
      </c>
      <c r="L65" s="275">
        <f t="shared" si="19"/>
        <v>0</v>
      </c>
      <c r="M65" s="852">
        <f t="shared" si="16"/>
        <v>0</v>
      </c>
      <c r="N65" s="853"/>
      <c r="O65" s="854"/>
      <c r="P65" s="855">
        <f t="shared" si="17"/>
        <v>0</v>
      </c>
      <c r="Q65" s="853"/>
      <c r="R65" s="854"/>
      <c r="S65" s="186">
        <f t="shared" si="11"/>
        <v>0</v>
      </c>
      <c r="U65" s="46" t="str">
        <f t="shared" si="5"/>
        <v/>
      </c>
      <c r="W65" s="272"/>
      <c r="X65" s="270">
        <f>IF(W65=0,0,IF(W65&lt;'med f'!W65,"pouco",IF(W65&gt;PROPOSTA!R65,"EXCESSO",W65-'med f'!W65)))</f>
        <v>0</v>
      </c>
      <c r="Y65" s="239">
        <f>IF('med f'!Y65-X65&lt;0,"excesso",'med f'!Y65-X65)</f>
        <v>0</v>
      </c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Y65" s="69"/>
      <c r="AZ65" s="69"/>
      <c r="BA65" s="69"/>
      <c r="BB65" s="69"/>
    </row>
    <row r="66" spans="1:54" ht="10.8" thickBot="1" x14ac:dyDescent="0.25">
      <c r="A66" s="415">
        <v>589180</v>
      </c>
      <c r="B66" s="418" t="s">
        <v>193</v>
      </c>
      <c r="C66" s="419" t="s">
        <v>199</v>
      </c>
      <c r="D66" s="196" t="s">
        <v>202</v>
      </c>
      <c r="E66" s="420" t="s">
        <v>18</v>
      </c>
      <c r="F66" s="874">
        <f>PROPOSTA!O66</f>
        <v>0</v>
      </c>
      <c r="G66" s="875">
        <f>PROPOSTA!Q66</f>
        <v>0</v>
      </c>
      <c r="H66" s="876"/>
      <c r="I66" s="421">
        <f>$S$8</f>
        <v>0</v>
      </c>
      <c r="J66" s="860">
        <f t="shared" si="21"/>
        <v>0</v>
      </c>
      <c r="K66" s="860">
        <f t="shared" si="22"/>
        <v>0</v>
      </c>
      <c r="L66" s="276">
        <f t="shared" si="19"/>
        <v>0</v>
      </c>
      <c r="M66" s="872">
        <f t="shared" si="16"/>
        <v>0</v>
      </c>
      <c r="N66" s="863"/>
      <c r="O66" s="864"/>
      <c r="P66" s="862">
        <f t="shared" si="17"/>
        <v>0</v>
      </c>
      <c r="Q66" s="863"/>
      <c r="R66" s="864"/>
      <c r="S66" s="188">
        <f t="shared" si="11"/>
        <v>0</v>
      </c>
      <c r="U66" s="46" t="str">
        <f t="shared" si="5"/>
        <v/>
      </c>
      <c r="W66" s="272"/>
      <c r="X66" s="270">
        <f>IF(W66=0,0,IF(W66&lt;'med f'!W66,"pouco",IF(W66&gt;PROPOSTA!R66,"EXCESSO",W66-'med f'!W66)))</f>
        <v>0</v>
      </c>
      <c r="Y66" s="239">
        <f>IF('med f'!Y66-X66&lt;0,"excesso",'med f'!Y66-X66)</f>
        <v>0</v>
      </c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Y66" s="69"/>
      <c r="AZ66" s="69"/>
      <c r="BA66" s="69"/>
      <c r="BB66" s="69"/>
    </row>
    <row r="67" spans="1:54" ht="4.2" customHeight="1" thickBot="1" x14ac:dyDescent="0.25">
      <c r="A67" s="489"/>
      <c r="D67" s="9" t="s">
        <v>100</v>
      </c>
      <c r="N67" s="191"/>
      <c r="O67" s="191"/>
      <c r="T67" s="59" t="s">
        <v>20</v>
      </c>
      <c r="U67" s="60"/>
      <c r="AY67" s="69"/>
      <c r="AZ67" s="69"/>
      <c r="BA67" s="69"/>
      <c r="BB67" s="69"/>
    </row>
    <row r="68" spans="1:54" ht="10.8" thickBot="1" x14ac:dyDescent="0.25">
      <c r="A68" s="61" t="s">
        <v>20</v>
      </c>
      <c r="B68" s="62"/>
      <c r="C68" s="63" t="s">
        <v>83</v>
      </c>
      <c r="D68" s="200" t="s">
        <v>100</v>
      </c>
      <c r="E68" s="64"/>
      <c r="F68" s="64"/>
      <c r="G68" s="64"/>
      <c r="H68" s="64"/>
      <c r="I68" s="66"/>
      <c r="J68" s="67"/>
      <c r="K68" s="67"/>
      <c r="L68" s="434"/>
      <c r="M68" s="865">
        <f t="shared" ref="M68:S68" si="33">SUBTOTAL(9,M12:M66)</f>
        <v>0</v>
      </c>
      <c r="N68" s="866">
        <f t="shared" si="33"/>
        <v>0</v>
      </c>
      <c r="O68" s="867">
        <f t="shared" si="33"/>
        <v>0</v>
      </c>
      <c r="P68" s="868">
        <f t="shared" si="33"/>
        <v>0</v>
      </c>
      <c r="Q68" s="866">
        <f t="shared" si="33"/>
        <v>0</v>
      </c>
      <c r="R68" s="867">
        <f t="shared" si="33"/>
        <v>0</v>
      </c>
      <c r="S68" s="435">
        <f t="shared" si="33"/>
        <v>0</v>
      </c>
      <c r="T68" s="59" t="s">
        <v>20</v>
      </c>
      <c r="U68" s="241" t="s">
        <v>20</v>
      </c>
      <c r="W68" s="67"/>
      <c r="X68" s="67"/>
      <c r="Y68" s="67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Y68" s="69"/>
      <c r="AZ68" s="69"/>
      <c r="BA68" s="69"/>
      <c r="BB68" s="69"/>
    </row>
    <row r="69" spans="1:54" ht="10.8" thickBot="1" x14ac:dyDescent="0.25">
      <c r="A69" s="61"/>
      <c r="L69" s="9">
        <f t="shared" ref="L69" si="34">X69</f>
        <v>0</v>
      </c>
      <c r="M69" s="69"/>
      <c r="N69" s="191"/>
      <c r="O69" s="191"/>
      <c r="T69" s="59" t="s">
        <v>20</v>
      </c>
      <c r="U69" s="9" t="s">
        <v>100</v>
      </c>
      <c r="AY69" s="69"/>
      <c r="AZ69" s="69"/>
      <c r="BA69" s="69"/>
      <c r="BB69" s="69"/>
    </row>
    <row r="70" spans="1:54" ht="31.2" thickBot="1" x14ac:dyDescent="0.45">
      <c r="A70" s="228"/>
      <c r="B70" s="229"/>
      <c r="C70" s="230" t="s">
        <v>105</v>
      </c>
      <c r="D70" s="231"/>
      <c r="E70" s="231"/>
      <c r="F70" s="231"/>
      <c r="G70" s="231"/>
      <c r="H70" s="231"/>
      <c r="I70" s="231"/>
      <c r="J70" s="231"/>
      <c r="K70" s="231"/>
      <c r="L70" s="232"/>
      <c r="M70" s="233" t="s">
        <v>106</v>
      </c>
      <c r="N70" s="233" t="s">
        <v>143</v>
      </c>
      <c r="O70" s="233" t="s">
        <v>144</v>
      </c>
      <c r="P70" s="233" t="s">
        <v>107</v>
      </c>
      <c r="Q70" s="233" t="s">
        <v>108</v>
      </c>
      <c r="R70" s="231"/>
      <c r="S70" s="233" t="s">
        <v>109</v>
      </c>
      <c r="U70" s="9" t="s">
        <v>100</v>
      </c>
      <c r="AU70" s="69"/>
      <c r="AV70" s="69"/>
      <c r="AY70" s="69"/>
      <c r="AZ70" s="69"/>
      <c r="BA70" s="69"/>
      <c r="BB70" s="69"/>
    </row>
    <row r="71" spans="1:54" ht="10.8" thickBot="1" x14ac:dyDescent="0.25">
      <c r="A71" s="61" t="s">
        <v>20</v>
      </c>
      <c r="B71" s="62"/>
      <c r="C71" s="63" t="s">
        <v>92</v>
      </c>
      <c r="D71" s="64"/>
      <c r="E71" s="64"/>
      <c r="F71" s="64"/>
      <c r="G71" s="64"/>
      <c r="H71" s="64"/>
      <c r="I71" s="70"/>
      <c r="J71" s="67"/>
      <c r="K71" s="67"/>
      <c r="L71" s="68"/>
      <c r="M71" s="307">
        <f>SUMIF($D$12:$D$66,"CAP 50/70",M12:M66)</f>
        <v>0</v>
      </c>
      <c r="N71" s="307">
        <f>ROUND(M71*0.9489,2)</f>
        <v>0</v>
      </c>
      <c r="O71" s="307">
        <f>ROUND(N71*(1+S7),2)</f>
        <v>0</v>
      </c>
      <c r="P71" s="307">
        <f>O71-N71</f>
        <v>0</v>
      </c>
      <c r="Q71" s="192">
        <f t="shared" ref="Q71:Q82" si="35">ROUND(N71*$J$4,2)</f>
        <v>0</v>
      </c>
      <c r="R71" s="307"/>
      <c r="S71" s="307">
        <f>IF(P71&lt;0,P71,IF(P71&lt;Q71,0,P71-Q71))</f>
        <v>0</v>
      </c>
      <c r="U71" s="241" t="str">
        <f>IF(M71&gt;0,"x","")</f>
        <v/>
      </c>
      <c r="W71" s="191"/>
      <c r="X71" s="191"/>
      <c r="Y71" s="191"/>
      <c r="AD71" s="72"/>
      <c r="AE71" s="72"/>
      <c r="AU71" s="69"/>
      <c r="AV71" s="69"/>
      <c r="AY71" s="69"/>
      <c r="AZ71" s="69"/>
      <c r="BA71" s="69"/>
      <c r="BB71" s="69"/>
    </row>
    <row r="72" spans="1:54" ht="10.8" thickBot="1" x14ac:dyDescent="0.25">
      <c r="A72" s="61" t="s">
        <v>20</v>
      </c>
      <c r="B72" s="62"/>
      <c r="C72" s="63" t="s">
        <v>93</v>
      </c>
      <c r="D72" s="64"/>
      <c r="E72" s="64"/>
      <c r="F72" s="64"/>
      <c r="G72" s="64"/>
      <c r="H72" s="64"/>
      <c r="I72" s="70"/>
      <c r="J72" s="67"/>
      <c r="K72" s="67"/>
      <c r="L72" s="68"/>
      <c r="M72" s="307">
        <f>SUMIF($D$12:$D$66,"CAP Borracha",M12:M66)</f>
        <v>0</v>
      </c>
      <c r="N72" s="307">
        <f t="shared" ref="N72:N82" si="36">ROUND(M72*0.9489,2)</f>
        <v>0</v>
      </c>
      <c r="O72" s="307">
        <f>ROUND(N72*(1+S7),2)</f>
        <v>0</v>
      </c>
      <c r="P72" s="307">
        <f t="shared" ref="P72:P82" si="37">O72-N72</f>
        <v>0</v>
      </c>
      <c r="Q72" s="192">
        <f t="shared" si="35"/>
        <v>0</v>
      </c>
      <c r="R72" s="307"/>
      <c r="S72" s="307">
        <f t="shared" ref="S72:S82" si="38">IF(P72&lt;0,P72,IF(P72&lt;Q72,0,P72-Q72))</f>
        <v>0</v>
      </c>
      <c r="U72" s="241" t="str">
        <f t="shared" ref="U72:U82" si="39">IF(M72&gt;0,"x","")</f>
        <v/>
      </c>
      <c r="W72" s="191"/>
      <c r="X72" s="191"/>
      <c r="Y72" s="191"/>
      <c r="AU72" s="69"/>
      <c r="AV72" s="69"/>
      <c r="AY72" s="69"/>
      <c r="AZ72" s="69"/>
      <c r="BA72" s="69"/>
      <c r="BB72" s="69"/>
    </row>
    <row r="73" spans="1:54" ht="10.8" thickBot="1" x14ac:dyDescent="0.25">
      <c r="A73" s="61" t="s">
        <v>20</v>
      </c>
      <c r="B73" s="62"/>
      <c r="C73" s="63" t="s">
        <v>204</v>
      </c>
      <c r="D73" s="64"/>
      <c r="E73" s="64"/>
      <c r="F73" s="64"/>
      <c r="G73" s="64"/>
      <c r="H73" s="64"/>
      <c r="I73" s="70"/>
      <c r="J73" s="67"/>
      <c r="K73" s="67"/>
      <c r="L73" s="68"/>
      <c r="M73" s="307">
        <f>SUMIF($D$12:$D$66,"CAP (55/75)",M12:M66)</f>
        <v>0</v>
      </c>
      <c r="N73" s="307">
        <f t="shared" si="36"/>
        <v>0</v>
      </c>
      <c r="O73" s="307">
        <f>ROUND(N73*(1+S7),2)</f>
        <v>0</v>
      </c>
      <c r="P73" s="307">
        <f t="shared" si="37"/>
        <v>0</v>
      </c>
      <c r="Q73" s="192">
        <f t="shared" si="35"/>
        <v>0</v>
      </c>
      <c r="R73" s="307"/>
      <c r="S73" s="307">
        <f t="shared" si="38"/>
        <v>0</v>
      </c>
      <c r="U73" s="241" t="str">
        <f t="shared" si="39"/>
        <v/>
      </c>
      <c r="W73" s="191"/>
      <c r="X73" s="191"/>
      <c r="Y73" s="191"/>
      <c r="AD73" s="72"/>
      <c r="AE73" s="72"/>
      <c r="AU73" s="69"/>
      <c r="AV73" s="69"/>
      <c r="AY73" s="69"/>
      <c r="AZ73" s="69"/>
      <c r="BA73" s="69"/>
      <c r="BB73" s="69"/>
    </row>
    <row r="74" spans="1:54" ht="10.8" thickBot="1" x14ac:dyDescent="0.25">
      <c r="A74" s="61" t="s">
        <v>20</v>
      </c>
      <c r="B74" s="62"/>
      <c r="C74" s="63" t="s">
        <v>94</v>
      </c>
      <c r="D74" s="64"/>
      <c r="E74" s="64"/>
      <c r="F74" s="64"/>
      <c r="G74" s="64"/>
      <c r="H74" s="64"/>
      <c r="I74" s="70"/>
      <c r="J74" s="67"/>
      <c r="K74" s="67"/>
      <c r="L74" s="68"/>
      <c r="M74" s="307">
        <f>SUMIF($D$12:$D$66,"CAP (60/85)",M12:M66)</f>
        <v>0</v>
      </c>
      <c r="N74" s="307">
        <f t="shared" si="36"/>
        <v>0</v>
      </c>
      <c r="O74" s="307">
        <f>ROUND(N74*(1+S7),2)</f>
        <v>0</v>
      </c>
      <c r="P74" s="307">
        <f t="shared" si="37"/>
        <v>0</v>
      </c>
      <c r="Q74" s="192">
        <f t="shared" si="35"/>
        <v>0</v>
      </c>
      <c r="R74" s="307"/>
      <c r="S74" s="307">
        <f t="shared" si="38"/>
        <v>0</v>
      </c>
      <c r="U74" s="241" t="str">
        <f t="shared" ref="U74" si="40">IF(M74&gt;0,"x","")</f>
        <v/>
      </c>
      <c r="W74" s="191"/>
      <c r="X74" s="191"/>
      <c r="Y74" s="191"/>
      <c r="AD74" s="72"/>
      <c r="AE74" s="72"/>
      <c r="AU74" s="69"/>
      <c r="AV74" s="69"/>
      <c r="AY74" s="69"/>
      <c r="AZ74" s="69"/>
      <c r="BA74" s="69"/>
      <c r="BB74" s="69"/>
    </row>
    <row r="75" spans="1:54" ht="10.8" thickBot="1" x14ac:dyDescent="0.25">
      <c r="A75" s="61" t="s">
        <v>20</v>
      </c>
      <c r="B75" s="62"/>
      <c r="C75" s="63" t="s">
        <v>206</v>
      </c>
      <c r="D75" s="64"/>
      <c r="E75" s="64"/>
      <c r="F75" s="64"/>
      <c r="G75" s="64"/>
      <c r="H75" s="64"/>
      <c r="I75" s="70"/>
      <c r="J75" s="67"/>
      <c r="K75" s="67"/>
      <c r="L75" s="68"/>
      <c r="M75" s="307">
        <f>SUMIF($D$12:$D$66,"CAP (65/90)",M12:M66)</f>
        <v>0</v>
      </c>
      <c r="N75" s="307">
        <f t="shared" si="36"/>
        <v>0</v>
      </c>
      <c r="O75" s="307">
        <f>ROUND(N75*(1+S7),2)</f>
        <v>0</v>
      </c>
      <c r="P75" s="307">
        <f t="shared" si="37"/>
        <v>0</v>
      </c>
      <c r="Q75" s="192">
        <f t="shared" si="35"/>
        <v>0</v>
      </c>
      <c r="R75" s="307"/>
      <c r="S75" s="307">
        <f t="shared" si="38"/>
        <v>0</v>
      </c>
      <c r="U75" s="241" t="str">
        <f t="shared" ref="U75" si="41">IF(M75&gt;0,"x","")</f>
        <v/>
      </c>
      <c r="W75" s="191"/>
      <c r="X75" s="191"/>
      <c r="Y75" s="191"/>
      <c r="AD75" s="72"/>
      <c r="AE75" s="72"/>
      <c r="AU75" s="69"/>
      <c r="AV75" s="69"/>
      <c r="AY75" s="69"/>
      <c r="AZ75" s="69"/>
      <c r="BA75" s="69"/>
      <c r="BB75" s="69"/>
    </row>
    <row r="76" spans="1:54" ht="10.8" thickBot="1" x14ac:dyDescent="0.25">
      <c r="A76" s="61" t="s">
        <v>20</v>
      </c>
      <c r="B76" s="62"/>
      <c r="C76" s="63" t="s">
        <v>95</v>
      </c>
      <c r="D76" s="64"/>
      <c r="E76" s="64"/>
      <c r="F76" s="64"/>
      <c r="G76" s="64"/>
      <c r="H76" s="64"/>
      <c r="I76" s="70"/>
      <c r="J76" s="67"/>
      <c r="K76" s="67"/>
      <c r="L76" s="68"/>
      <c r="M76" s="307">
        <f>SUMIF($D$12:$D$66,"CM-30",M12:M66)</f>
        <v>0</v>
      </c>
      <c r="N76" s="307">
        <f t="shared" si="36"/>
        <v>0</v>
      </c>
      <c r="O76" s="307">
        <f>ROUND(N76*(1+S6),2)</f>
        <v>0</v>
      </c>
      <c r="P76" s="307">
        <f t="shared" si="37"/>
        <v>0</v>
      </c>
      <c r="Q76" s="192">
        <f t="shared" si="35"/>
        <v>0</v>
      </c>
      <c r="R76" s="307"/>
      <c r="S76" s="307">
        <f t="shared" si="38"/>
        <v>0</v>
      </c>
      <c r="U76" s="241" t="str">
        <f t="shared" si="39"/>
        <v/>
      </c>
      <c r="W76" s="191"/>
      <c r="X76" s="191"/>
      <c r="Y76" s="191"/>
      <c r="AY76" s="69"/>
      <c r="AZ76" s="69"/>
      <c r="BA76" s="69"/>
      <c r="BB76" s="69"/>
    </row>
    <row r="77" spans="1:54" ht="10.8" thickBot="1" x14ac:dyDescent="0.25">
      <c r="A77" s="61" t="s">
        <v>20</v>
      </c>
      <c r="B77" s="62"/>
      <c r="C77" s="63" t="s">
        <v>96</v>
      </c>
      <c r="D77" s="64"/>
      <c r="E77" s="64"/>
      <c r="F77" s="64"/>
      <c r="G77" s="64"/>
      <c r="H77" s="64"/>
      <c r="I77" s="70"/>
      <c r="J77" s="67"/>
      <c r="K77" s="189"/>
      <c r="L77" s="190"/>
      <c r="M77" s="307">
        <f>SUMIF($D$12:$D$66,"Emulsão EAI",M12:M66)</f>
        <v>0</v>
      </c>
      <c r="N77" s="307">
        <f t="shared" si="36"/>
        <v>0</v>
      </c>
      <c r="O77" s="307">
        <f>ROUND(N77*(1+S8),2)</f>
        <v>0</v>
      </c>
      <c r="P77" s="307">
        <f t="shared" si="37"/>
        <v>0</v>
      </c>
      <c r="Q77" s="192">
        <f t="shared" si="35"/>
        <v>0</v>
      </c>
      <c r="R77" s="307"/>
      <c r="S77" s="307">
        <f t="shared" si="38"/>
        <v>0</v>
      </c>
      <c r="U77" s="241" t="str">
        <f t="shared" si="39"/>
        <v/>
      </c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Y77" s="69"/>
      <c r="AZ77" s="69"/>
      <c r="BA77" s="69"/>
      <c r="BB77" s="69"/>
    </row>
    <row r="78" spans="1:54" ht="10.8" thickBot="1" x14ac:dyDescent="0.25">
      <c r="A78" s="61" t="s">
        <v>20</v>
      </c>
      <c r="B78" s="62"/>
      <c r="C78" s="63" t="s">
        <v>207</v>
      </c>
      <c r="D78" s="64"/>
      <c r="E78" s="64"/>
      <c r="F78" s="64"/>
      <c r="G78" s="64"/>
      <c r="H78" s="64"/>
      <c r="I78" s="70"/>
      <c r="J78" s="67"/>
      <c r="K78" s="189"/>
      <c r="L78" s="190"/>
      <c r="M78" s="307">
        <f>SUMIF($D$12:$D$66,"Emulsão RM 1C",M12:M66)</f>
        <v>0</v>
      </c>
      <c r="N78" s="307">
        <f t="shared" si="36"/>
        <v>0</v>
      </c>
      <c r="O78" s="307">
        <f>ROUND(N78*(1+S8),2)</f>
        <v>0</v>
      </c>
      <c r="P78" s="307">
        <f t="shared" si="37"/>
        <v>0</v>
      </c>
      <c r="Q78" s="192">
        <f t="shared" si="35"/>
        <v>0</v>
      </c>
      <c r="R78" s="307"/>
      <c r="S78" s="307">
        <f t="shared" si="38"/>
        <v>0</v>
      </c>
      <c r="U78" s="241" t="str">
        <f t="shared" ref="U78" si="42">IF(M78&gt;0,"x","")</f>
        <v/>
      </c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Y78" s="69"/>
      <c r="AZ78" s="69"/>
      <c r="BA78" s="69"/>
      <c r="BB78" s="69"/>
    </row>
    <row r="79" spans="1:54" ht="10.8" thickBot="1" x14ac:dyDescent="0.25">
      <c r="A79" s="61" t="s">
        <v>20</v>
      </c>
      <c r="B79" s="62"/>
      <c r="C79" s="63" t="s">
        <v>97</v>
      </c>
      <c r="D79" s="64"/>
      <c r="E79" s="64"/>
      <c r="F79" s="64"/>
      <c r="G79" s="64"/>
      <c r="H79" s="64"/>
      <c r="I79" s="70"/>
      <c r="J79" s="67"/>
      <c r="K79" s="189"/>
      <c r="L79" s="190"/>
      <c r="M79" s="307">
        <f>SUMIF($D$12:$D$66,"Emulsão RM 2C",M12:M66)</f>
        <v>0</v>
      </c>
      <c r="N79" s="307">
        <f t="shared" si="36"/>
        <v>0</v>
      </c>
      <c r="O79" s="307">
        <f>ROUND(N79*(1+S8),2)</f>
        <v>0</v>
      </c>
      <c r="P79" s="307">
        <f t="shared" si="37"/>
        <v>0</v>
      </c>
      <c r="Q79" s="192">
        <f t="shared" si="35"/>
        <v>0</v>
      </c>
      <c r="R79" s="307"/>
      <c r="S79" s="307">
        <f t="shared" si="38"/>
        <v>0</v>
      </c>
      <c r="U79" s="241" t="str">
        <f t="shared" si="39"/>
        <v/>
      </c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Y79" s="69"/>
      <c r="AZ79" s="69"/>
      <c r="BA79" s="69"/>
      <c r="BB79" s="69"/>
    </row>
    <row r="80" spans="1:54" ht="10.8" thickBot="1" x14ac:dyDescent="0.25">
      <c r="A80" s="61" t="s">
        <v>20</v>
      </c>
      <c r="B80" s="62"/>
      <c r="C80" s="63" t="s">
        <v>98</v>
      </c>
      <c r="D80" s="64"/>
      <c r="E80" s="64"/>
      <c r="F80" s="64"/>
      <c r="G80" s="64"/>
      <c r="H80" s="64"/>
      <c r="I80" s="70"/>
      <c r="J80" s="67"/>
      <c r="K80" s="189"/>
      <c r="L80" s="190"/>
      <c r="M80" s="307">
        <f>SUMIF($D$12:$D$66,"Emulsão RR 1C",M12:M66)</f>
        <v>0</v>
      </c>
      <c r="N80" s="307">
        <f t="shared" si="36"/>
        <v>0</v>
      </c>
      <c r="O80" s="307">
        <f>ROUND(N80*(1+S8),2)</f>
        <v>0</v>
      </c>
      <c r="P80" s="307">
        <f t="shared" si="37"/>
        <v>0</v>
      </c>
      <c r="Q80" s="192">
        <f t="shared" si="35"/>
        <v>0</v>
      </c>
      <c r="R80" s="307"/>
      <c r="S80" s="307">
        <f t="shared" si="38"/>
        <v>0</v>
      </c>
      <c r="U80" s="241" t="str">
        <f t="shared" si="39"/>
        <v/>
      </c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Y80" s="69"/>
      <c r="AZ80" s="69"/>
      <c r="BA80" s="69"/>
      <c r="BB80" s="69"/>
    </row>
    <row r="81" spans="1:54" ht="10.8" thickBot="1" x14ac:dyDescent="0.25">
      <c r="A81" s="61" t="s">
        <v>20</v>
      </c>
      <c r="B81" s="62"/>
      <c r="C81" s="63" t="s">
        <v>99</v>
      </c>
      <c r="D81" s="64"/>
      <c r="E81" s="64"/>
      <c r="F81" s="64"/>
      <c r="G81" s="64"/>
      <c r="H81" s="64"/>
      <c r="I81" s="70"/>
      <c r="J81" s="67"/>
      <c r="K81" s="189"/>
      <c r="L81" s="190"/>
      <c r="M81" s="307">
        <f>SUMIF($D$12:$D$66,"Emulsão RR 2C",M12:M66)</f>
        <v>0</v>
      </c>
      <c r="N81" s="307">
        <f t="shared" si="36"/>
        <v>0</v>
      </c>
      <c r="O81" s="307">
        <f>ROUND(N81*(1+S8),2)</f>
        <v>0</v>
      </c>
      <c r="P81" s="307">
        <f t="shared" si="37"/>
        <v>0</v>
      </c>
      <c r="Q81" s="192">
        <f t="shared" si="35"/>
        <v>0</v>
      </c>
      <c r="R81" s="307"/>
      <c r="S81" s="307">
        <f t="shared" si="38"/>
        <v>0</v>
      </c>
      <c r="U81" s="241" t="str">
        <f t="shared" ref="U81" si="43">IF(M81&gt;0,"x","")</f>
        <v/>
      </c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Y81" s="69"/>
      <c r="AZ81" s="69"/>
      <c r="BA81" s="69"/>
      <c r="BB81" s="69"/>
    </row>
    <row r="82" spans="1:54" ht="10.8" thickBot="1" x14ac:dyDescent="0.25">
      <c r="A82" s="61" t="s">
        <v>20</v>
      </c>
      <c r="B82" s="62"/>
      <c r="C82" s="63" t="s">
        <v>208</v>
      </c>
      <c r="D82" s="64"/>
      <c r="E82" s="64"/>
      <c r="F82" s="64"/>
      <c r="G82" s="64"/>
      <c r="H82" s="64"/>
      <c r="I82" s="70"/>
      <c r="J82" s="67"/>
      <c r="K82" s="189"/>
      <c r="L82" s="190"/>
      <c r="M82" s="307">
        <f>SUMIF($D$12:$D$66,"RC-1C-E",M12:M66)</f>
        <v>0</v>
      </c>
      <c r="N82" s="307">
        <f t="shared" si="36"/>
        <v>0</v>
      </c>
      <c r="O82" s="307">
        <f>ROUND(N82*(1+S8),2)</f>
        <v>0</v>
      </c>
      <c r="P82" s="307">
        <f t="shared" si="37"/>
        <v>0</v>
      </c>
      <c r="Q82" s="192">
        <f t="shared" si="35"/>
        <v>0</v>
      </c>
      <c r="R82" s="307"/>
      <c r="S82" s="307">
        <f t="shared" si="38"/>
        <v>0</v>
      </c>
      <c r="U82" s="241" t="str">
        <f t="shared" si="39"/>
        <v/>
      </c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Y82" s="69"/>
      <c r="AZ82" s="69"/>
      <c r="BA82" s="69"/>
      <c r="BB82" s="69"/>
    </row>
    <row r="83" spans="1:54" ht="10.8" thickBot="1" x14ac:dyDescent="0.25">
      <c r="A83" s="449"/>
      <c r="U83" s="9" t="s">
        <v>100</v>
      </c>
      <c r="AD83" s="72"/>
      <c r="AE83" s="72"/>
      <c r="AU83" s="69"/>
      <c r="AV83" s="69"/>
      <c r="AY83" s="69"/>
      <c r="AZ83" s="69"/>
      <c r="BA83" s="69"/>
      <c r="BB83" s="69"/>
    </row>
    <row r="84" spans="1:54" ht="10.8" thickBot="1" x14ac:dyDescent="0.25">
      <c r="A84" s="61" t="s">
        <v>20</v>
      </c>
      <c r="B84" s="62"/>
      <c r="C84" s="63" t="s">
        <v>84</v>
      </c>
      <c r="D84" s="64"/>
      <c r="E84" s="64"/>
      <c r="F84" s="64"/>
      <c r="G84" s="64"/>
      <c r="H84" s="64"/>
      <c r="I84" s="66"/>
      <c r="J84" s="67"/>
      <c r="K84" s="67"/>
      <c r="L84" s="68"/>
      <c r="M84" s="307">
        <f>SUM(M71:M82)</f>
        <v>0</v>
      </c>
      <c r="N84" s="307">
        <f>SUM(N71:N82)</f>
        <v>0</v>
      </c>
      <c r="O84" s="307">
        <f>SUM(O71:O82)</f>
        <v>0</v>
      </c>
      <c r="P84" s="307">
        <f>SUM(P71:P82)</f>
        <v>0</v>
      </c>
      <c r="Q84" s="198">
        <f t="shared" ref="Q84:R84" si="44">SUM(Q71:Q82)</f>
        <v>0</v>
      </c>
      <c r="R84" s="307">
        <f t="shared" si="44"/>
        <v>0</v>
      </c>
      <c r="S84" s="307">
        <f>SUM(S71:S82)</f>
        <v>0</v>
      </c>
      <c r="U84" s="241" t="str">
        <f>IF(M84&gt;0,"x","")</f>
        <v/>
      </c>
      <c r="V84" s="191"/>
      <c r="AU84" s="69"/>
      <c r="AV84" s="69"/>
      <c r="AY84" s="69"/>
      <c r="AZ84" s="69"/>
      <c r="BA84" s="69"/>
      <c r="BB84" s="69"/>
    </row>
    <row r="85" spans="1:54" ht="10.8" thickBot="1" x14ac:dyDescent="0.25">
      <c r="N85" s="69"/>
      <c r="O85" s="191"/>
      <c r="P85" s="234" t="s">
        <v>110</v>
      </c>
      <c r="Q85" s="235"/>
      <c r="R85" s="236"/>
      <c r="S85" s="304">
        <f>IF(PROPOSTA!J8=0,0,ROUND(S84/PROPOSTA!J8,4))</f>
        <v>0</v>
      </c>
      <c r="U85" s="241" t="str">
        <f>IF(M84&gt;0,"x","")</f>
        <v/>
      </c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Y85" s="69"/>
      <c r="AZ85" s="69"/>
      <c r="BA85" s="69"/>
      <c r="BB85" s="69"/>
    </row>
    <row r="86" spans="1:54" x14ac:dyDescent="0.2">
      <c r="N86" s="191"/>
      <c r="O86" s="191"/>
      <c r="AY86" s="69"/>
      <c r="AZ86" s="69"/>
      <c r="BA86" s="69"/>
      <c r="BB86" s="69"/>
    </row>
    <row r="87" spans="1:54" x14ac:dyDescent="0.2">
      <c r="N87" s="191"/>
      <c r="O87" s="191"/>
      <c r="AD87" s="72"/>
      <c r="AE87" s="72"/>
      <c r="AY87" s="69"/>
      <c r="AZ87" s="69"/>
      <c r="BA87" s="69"/>
      <c r="BB87" s="69"/>
    </row>
    <row r="88" spans="1:54" x14ac:dyDescent="0.2">
      <c r="M88" s="69"/>
      <c r="N88" s="69"/>
      <c r="O88" s="69"/>
      <c r="P88" s="69"/>
      <c r="Q88" s="69"/>
      <c r="R88" s="69"/>
      <c r="S88" s="69"/>
      <c r="AY88" s="69"/>
      <c r="AZ88" s="69"/>
      <c r="BA88" s="69"/>
      <c r="BB88" s="69"/>
    </row>
    <row r="89" spans="1:54" x14ac:dyDescent="0.2">
      <c r="N89" s="191"/>
      <c r="O89" s="191"/>
      <c r="AD89" s="72"/>
      <c r="AE89" s="72"/>
      <c r="AY89" s="69"/>
      <c r="AZ89" s="69"/>
      <c r="BA89" s="69"/>
      <c r="BB89" s="69"/>
    </row>
    <row r="90" spans="1:54" x14ac:dyDescent="0.2">
      <c r="M90" s="69"/>
      <c r="N90" s="191"/>
      <c r="O90" s="191"/>
      <c r="AY90" s="69"/>
      <c r="AZ90" s="69"/>
      <c r="BA90" s="69"/>
      <c r="BB90" s="69"/>
    </row>
    <row r="91" spans="1:54" x14ac:dyDescent="0.2">
      <c r="AD91" s="72"/>
      <c r="AE91" s="72"/>
      <c r="AY91" s="69"/>
      <c r="AZ91" s="69"/>
      <c r="BA91" s="69"/>
      <c r="BB91" s="69"/>
    </row>
    <row r="92" spans="1:54" x14ac:dyDescent="0.2">
      <c r="S92" s="191"/>
      <c r="AY92" s="69"/>
      <c r="AZ92" s="69"/>
      <c r="BA92" s="69"/>
      <c r="BB92" s="69"/>
    </row>
    <row r="93" spans="1:54" x14ac:dyDescent="0.2">
      <c r="AE93" s="72"/>
      <c r="AY93" s="69"/>
      <c r="AZ93" s="69"/>
      <c r="BA93" s="69"/>
      <c r="BB93" s="69"/>
    </row>
    <row r="94" spans="1:54" x14ac:dyDescent="0.2">
      <c r="AD94" s="69"/>
      <c r="AY94" s="69"/>
      <c r="AZ94" s="69"/>
      <c r="BA94" s="69"/>
      <c r="BB94" s="69"/>
    </row>
    <row r="95" spans="1:54" x14ac:dyDescent="0.2">
      <c r="AE95" s="72"/>
      <c r="AY95" s="69"/>
      <c r="AZ95" s="69"/>
      <c r="BA95" s="69"/>
      <c r="BB95" s="69"/>
    </row>
    <row r="96" spans="1:54" x14ac:dyDescent="0.2">
      <c r="AY96" s="69"/>
      <c r="AZ96" s="69"/>
      <c r="BA96" s="69"/>
      <c r="BB96" s="69"/>
    </row>
    <row r="97" spans="30:54" x14ac:dyDescent="0.2">
      <c r="AE97" s="72"/>
      <c r="AY97" s="69"/>
      <c r="AZ97" s="69"/>
      <c r="BA97" s="69"/>
      <c r="BB97" s="69"/>
    </row>
    <row r="98" spans="30:54" x14ac:dyDescent="0.2">
      <c r="AE98" s="72"/>
      <c r="AY98" s="69"/>
      <c r="AZ98" s="69"/>
      <c r="BA98" s="69"/>
      <c r="BB98" s="69"/>
    </row>
    <row r="99" spans="30:54" x14ac:dyDescent="0.2">
      <c r="AE99" s="72"/>
      <c r="AY99" s="69"/>
      <c r="AZ99" s="69"/>
      <c r="BA99" s="69"/>
      <c r="BB99" s="69"/>
    </row>
    <row r="100" spans="30:54" x14ac:dyDescent="0.2">
      <c r="AE100" s="72"/>
      <c r="AY100" s="69"/>
      <c r="AZ100" s="69"/>
      <c r="BA100" s="69"/>
      <c r="BB100" s="69"/>
    </row>
    <row r="101" spans="30:54" x14ac:dyDescent="0.2">
      <c r="AD101" s="72"/>
      <c r="AE101" s="72"/>
      <c r="AY101" s="69"/>
      <c r="AZ101" s="69"/>
      <c r="BA101" s="69"/>
      <c r="BB101" s="69"/>
    </row>
    <row r="102" spans="30:54" x14ac:dyDescent="0.2">
      <c r="AD102" s="72"/>
      <c r="AE102" s="72"/>
      <c r="AY102" s="69"/>
      <c r="AZ102" s="69"/>
      <c r="BA102" s="69"/>
      <c r="BB102" s="69"/>
    </row>
    <row r="103" spans="30:54" x14ac:dyDescent="0.2">
      <c r="AD103" s="72"/>
      <c r="AE103" s="72"/>
      <c r="AY103" s="69"/>
      <c r="AZ103" s="69"/>
      <c r="BA103" s="69"/>
      <c r="BB103" s="69"/>
    </row>
    <row r="104" spans="30:54" x14ac:dyDescent="0.2">
      <c r="AD104" s="72"/>
      <c r="AE104" s="72"/>
      <c r="AY104" s="69"/>
      <c r="AZ104" s="69"/>
      <c r="BA104" s="69"/>
      <c r="BB104" s="69"/>
    </row>
    <row r="105" spans="30:54" x14ac:dyDescent="0.2">
      <c r="AD105" s="72"/>
      <c r="AE105" s="72"/>
      <c r="AY105" s="69"/>
      <c r="AZ105" s="69"/>
      <c r="BA105" s="69"/>
      <c r="BB105" s="69"/>
    </row>
    <row r="106" spans="30:54" x14ac:dyDescent="0.2">
      <c r="AD106" s="72"/>
      <c r="AE106" s="72"/>
      <c r="AY106" s="69"/>
      <c r="AZ106" s="69"/>
      <c r="BA106" s="69"/>
      <c r="BB106" s="69"/>
    </row>
    <row r="107" spans="30:54" x14ac:dyDescent="0.2">
      <c r="AD107" s="72"/>
      <c r="AE107" s="72"/>
      <c r="AY107" s="69"/>
      <c r="AZ107" s="69"/>
      <c r="BA107" s="69"/>
      <c r="BB107" s="69"/>
    </row>
    <row r="108" spans="30:54" x14ac:dyDescent="0.2">
      <c r="AD108" s="72"/>
      <c r="AE108" s="72"/>
      <c r="AY108" s="69"/>
      <c r="AZ108" s="69"/>
      <c r="BA108" s="69"/>
      <c r="BB108" s="69"/>
    </row>
    <row r="109" spans="30:54" x14ac:dyDescent="0.2">
      <c r="AD109" s="72"/>
      <c r="AE109" s="72"/>
      <c r="AY109" s="69"/>
      <c r="AZ109" s="69"/>
      <c r="BA109" s="69"/>
      <c r="BB109" s="69"/>
    </row>
    <row r="110" spans="30:54" x14ac:dyDescent="0.2">
      <c r="AD110" s="72"/>
      <c r="AE110" s="72"/>
      <c r="AY110" s="69"/>
      <c r="AZ110" s="69"/>
      <c r="BA110" s="69"/>
      <c r="BB110" s="69"/>
    </row>
    <row r="111" spans="30:54" x14ac:dyDescent="0.2">
      <c r="AD111" s="72"/>
      <c r="AE111" s="72"/>
      <c r="AY111" s="69"/>
      <c r="AZ111" s="69"/>
      <c r="BA111" s="69"/>
      <c r="BB111" s="69"/>
    </row>
    <row r="112" spans="30:54" x14ac:dyDescent="0.2">
      <c r="AD112" s="72"/>
      <c r="AE112" s="72"/>
      <c r="AY112" s="69"/>
      <c r="AZ112" s="69"/>
      <c r="BA112" s="69"/>
      <c r="BB112" s="69"/>
    </row>
    <row r="113" spans="30:54" x14ac:dyDescent="0.2">
      <c r="AD113" s="72"/>
      <c r="AE113" s="72"/>
      <c r="AY113" s="69"/>
      <c r="AZ113" s="69"/>
      <c r="BA113" s="69"/>
      <c r="BB113" s="69"/>
    </row>
    <row r="114" spans="30:54" x14ac:dyDescent="0.2">
      <c r="AD114" s="72"/>
      <c r="AE114" s="72"/>
      <c r="AY114" s="69"/>
      <c r="AZ114" s="69"/>
      <c r="BA114" s="69"/>
      <c r="BB114" s="69"/>
    </row>
    <row r="115" spans="30:54" x14ac:dyDescent="0.2">
      <c r="AD115" s="72"/>
      <c r="AE115" s="72"/>
      <c r="AY115" s="69"/>
      <c r="AZ115" s="69"/>
      <c r="BA115" s="69"/>
      <c r="BB115" s="69"/>
    </row>
    <row r="116" spans="30:54" x14ac:dyDescent="0.2">
      <c r="AD116" s="72"/>
      <c r="AE116" s="72"/>
      <c r="AY116" s="69"/>
      <c r="AZ116" s="69"/>
      <c r="BA116" s="69"/>
      <c r="BB116" s="69"/>
    </row>
    <row r="117" spans="30:54" x14ac:dyDescent="0.2">
      <c r="AD117" s="72"/>
      <c r="AE117" s="72"/>
      <c r="AY117" s="69"/>
      <c r="AZ117" s="69"/>
      <c r="BA117" s="69"/>
      <c r="BB117" s="69"/>
    </row>
    <row r="118" spans="30:54" x14ac:dyDescent="0.2">
      <c r="AD118" s="72"/>
      <c r="AE118" s="72"/>
      <c r="AY118" s="69"/>
      <c r="AZ118" s="69"/>
      <c r="BA118" s="69"/>
      <c r="BB118" s="69"/>
    </row>
    <row r="119" spans="30:54" x14ac:dyDescent="0.2">
      <c r="AD119" s="72"/>
      <c r="AE119" s="72"/>
      <c r="AY119" s="69"/>
      <c r="AZ119" s="69"/>
      <c r="BA119" s="69"/>
      <c r="BB119" s="69"/>
    </row>
    <row r="120" spans="30:54" x14ac:dyDescent="0.2">
      <c r="AD120" s="72"/>
      <c r="AE120" s="72"/>
      <c r="AY120" s="69"/>
      <c r="AZ120" s="69"/>
      <c r="BA120" s="69"/>
      <c r="BB120" s="69"/>
    </row>
    <row r="121" spans="30:54" x14ac:dyDescent="0.2">
      <c r="AD121" s="72"/>
      <c r="AE121" s="72"/>
      <c r="AY121" s="69"/>
      <c r="AZ121" s="69"/>
      <c r="BA121" s="69"/>
      <c r="BB121" s="69"/>
    </row>
    <row r="122" spans="30:54" x14ac:dyDescent="0.2">
      <c r="AD122" s="72"/>
      <c r="AE122" s="72"/>
      <c r="AY122" s="69"/>
      <c r="AZ122" s="69"/>
      <c r="BA122" s="69"/>
      <c r="BB122" s="69"/>
    </row>
    <row r="123" spans="30:54" x14ac:dyDescent="0.2">
      <c r="AD123" s="72"/>
      <c r="AE123" s="72"/>
      <c r="AY123" s="69"/>
      <c r="AZ123" s="69"/>
      <c r="BA123" s="69"/>
      <c r="BB123" s="69"/>
    </row>
    <row r="124" spans="30:54" x14ac:dyDescent="0.2">
      <c r="AD124" s="72"/>
      <c r="AE124" s="72"/>
      <c r="AY124" s="69"/>
      <c r="AZ124" s="69"/>
      <c r="BA124" s="69"/>
      <c r="BB124" s="69"/>
    </row>
    <row r="125" spans="30:54" x14ac:dyDescent="0.2">
      <c r="AD125" s="72"/>
      <c r="AE125" s="72"/>
      <c r="AY125" s="69"/>
      <c r="AZ125" s="69"/>
      <c r="BA125" s="69"/>
      <c r="BB125" s="69"/>
    </row>
    <row r="126" spans="30:54" x14ac:dyDescent="0.2">
      <c r="AD126" s="72"/>
      <c r="AE126" s="72"/>
      <c r="AY126" s="69"/>
      <c r="AZ126" s="69"/>
      <c r="BA126" s="69"/>
      <c r="BB126" s="69"/>
    </row>
    <row r="127" spans="30:54" x14ac:dyDescent="0.2">
      <c r="AD127" s="72"/>
      <c r="AE127" s="72"/>
      <c r="AY127" s="69"/>
      <c r="AZ127" s="69"/>
      <c r="BA127" s="69"/>
      <c r="BB127" s="69"/>
    </row>
    <row r="128" spans="30:54" x14ac:dyDescent="0.2">
      <c r="AD128" s="72"/>
      <c r="AE128" s="72"/>
      <c r="AY128" s="69"/>
      <c r="AZ128" s="69"/>
      <c r="BA128" s="69"/>
      <c r="BB128" s="69"/>
    </row>
    <row r="129" spans="30:54" x14ac:dyDescent="0.2">
      <c r="AD129" s="72"/>
      <c r="AE129" s="72"/>
      <c r="AY129" s="69"/>
      <c r="AZ129" s="69"/>
      <c r="BA129" s="69"/>
      <c r="BB129" s="69"/>
    </row>
    <row r="130" spans="30:54" x14ac:dyDescent="0.2">
      <c r="AD130" s="72"/>
      <c r="AE130" s="72"/>
      <c r="AY130" s="69"/>
      <c r="AZ130" s="69"/>
      <c r="BA130" s="69"/>
      <c r="BB130" s="69"/>
    </row>
    <row r="131" spans="30:54" x14ac:dyDescent="0.2">
      <c r="AD131" s="72"/>
      <c r="AE131" s="72"/>
      <c r="AY131" s="69"/>
      <c r="AZ131" s="69"/>
      <c r="BA131" s="69"/>
      <c r="BB131" s="69"/>
    </row>
    <row r="132" spans="30:54" x14ac:dyDescent="0.2">
      <c r="AD132" s="72"/>
      <c r="AE132" s="72"/>
      <c r="AY132" s="69"/>
      <c r="AZ132" s="69"/>
      <c r="BA132" s="69"/>
      <c r="BB132" s="69"/>
    </row>
    <row r="133" spans="30:54" x14ac:dyDescent="0.2">
      <c r="AD133" s="72"/>
      <c r="AE133" s="72"/>
      <c r="AY133" s="69"/>
      <c r="AZ133" s="69"/>
      <c r="BA133" s="69"/>
      <c r="BB133" s="69"/>
    </row>
    <row r="134" spans="30:54" x14ac:dyDescent="0.2">
      <c r="AD134" s="72"/>
      <c r="AE134" s="72"/>
      <c r="AY134" s="69"/>
      <c r="AZ134" s="69"/>
      <c r="BA134" s="69"/>
      <c r="BB134" s="69"/>
    </row>
    <row r="135" spans="30:54" x14ac:dyDescent="0.2">
      <c r="AD135" s="72"/>
      <c r="AE135" s="72"/>
      <c r="AY135" s="69"/>
      <c r="AZ135" s="69"/>
      <c r="BA135" s="69"/>
      <c r="BB135" s="69"/>
    </row>
    <row r="136" spans="30:54" x14ac:dyDescent="0.2">
      <c r="AD136" s="72"/>
      <c r="AE136" s="72"/>
      <c r="AY136" s="69"/>
      <c r="AZ136" s="69"/>
      <c r="BA136" s="69"/>
      <c r="BB136" s="69"/>
    </row>
    <row r="137" spans="30:54" x14ac:dyDescent="0.2">
      <c r="AD137" s="72"/>
      <c r="AE137" s="72"/>
      <c r="AY137" s="69"/>
      <c r="AZ137" s="69"/>
      <c r="BA137" s="69"/>
      <c r="BB137" s="69"/>
    </row>
    <row r="138" spans="30:54" x14ac:dyDescent="0.2">
      <c r="AD138" s="72"/>
      <c r="AE138" s="72"/>
      <c r="AY138" s="69"/>
      <c r="AZ138" s="69"/>
      <c r="BA138" s="69"/>
      <c r="BB138" s="69"/>
    </row>
    <row r="139" spans="30:54" x14ac:dyDescent="0.2">
      <c r="AD139" s="72"/>
      <c r="AE139" s="72"/>
      <c r="AY139" s="69"/>
      <c r="AZ139" s="69"/>
      <c r="BA139" s="69"/>
      <c r="BB139" s="69"/>
    </row>
    <row r="140" spans="30:54" x14ac:dyDescent="0.2">
      <c r="AD140" s="72"/>
      <c r="AE140" s="72"/>
      <c r="AY140" s="69"/>
      <c r="AZ140" s="69"/>
      <c r="BA140" s="69"/>
      <c r="BB140" s="69"/>
    </row>
    <row r="141" spans="30:54" x14ac:dyDescent="0.2">
      <c r="AD141" s="72"/>
      <c r="AE141" s="72"/>
      <c r="AY141" s="69"/>
      <c r="AZ141" s="69"/>
      <c r="BA141" s="69"/>
      <c r="BB141" s="69"/>
    </row>
    <row r="142" spans="30:54" x14ac:dyDescent="0.2">
      <c r="AD142" s="72"/>
      <c r="AE142" s="72"/>
      <c r="AY142" s="69"/>
      <c r="AZ142" s="69"/>
      <c r="BA142" s="69"/>
      <c r="BB142" s="69"/>
    </row>
    <row r="143" spans="30:54" x14ac:dyDescent="0.2">
      <c r="AD143" s="72"/>
      <c r="AE143" s="72"/>
      <c r="AY143" s="69"/>
      <c r="AZ143" s="69"/>
      <c r="BA143" s="69"/>
      <c r="BB143" s="69"/>
    </row>
    <row r="144" spans="30:54" x14ac:dyDescent="0.2">
      <c r="AD144" s="72"/>
      <c r="AE144" s="72"/>
      <c r="AY144" s="69"/>
      <c r="AZ144" s="69"/>
      <c r="BA144" s="69"/>
      <c r="BB144" s="69"/>
    </row>
    <row r="145" spans="30:54" x14ac:dyDescent="0.2">
      <c r="AD145" s="72"/>
      <c r="AE145" s="72"/>
      <c r="AY145" s="69"/>
      <c r="AZ145" s="69"/>
      <c r="BA145" s="69"/>
      <c r="BB145" s="69"/>
    </row>
    <row r="146" spans="30:54" x14ac:dyDescent="0.2">
      <c r="AD146" s="72"/>
      <c r="AE146" s="72"/>
      <c r="AY146" s="69"/>
      <c r="AZ146" s="69"/>
      <c r="BA146" s="69"/>
      <c r="BB146" s="69"/>
    </row>
    <row r="147" spans="30:54" x14ac:dyDescent="0.2">
      <c r="AD147" s="72"/>
      <c r="AE147" s="72"/>
      <c r="AY147" s="69"/>
      <c r="AZ147" s="69"/>
      <c r="BA147" s="69"/>
      <c r="BB147" s="69"/>
    </row>
    <row r="148" spans="30:54" x14ac:dyDescent="0.2">
      <c r="AD148" s="72"/>
      <c r="AE148" s="72"/>
      <c r="AY148" s="69"/>
      <c r="AZ148" s="69"/>
      <c r="BA148" s="69"/>
      <c r="BB148" s="69"/>
    </row>
    <row r="149" spans="30:54" x14ac:dyDescent="0.2">
      <c r="AD149" s="72"/>
      <c r="AE149" s="72"/>
      <c r="AY149" s="69"/>
      <c r="AZ149" s="69"/>
      <c r="BA149" s="69"/>
      <c r="BB149" s="69"/>
    </row>
    <row r="150" spans="30:54" x14ac:dyDescent="0.2">
      <c r="AD150" s="72"/>
      <c r="AE150" s="72"/>
      <c r="AY150" s="69"/>
      <c r="AZ150" s="69"/>
      <c r="BA150" s="69"/>
      <c r="BB150" s="69"/>
    </row>
    <row r="151" spans="30:54" x14ac:dyDescent="0.2">
      <c r="AD151" s="72"/>
      <c r="AE151" s="72"/>
      <c r="AY151" s="69"/>
      <c r="AZ151" s="69"/>
      <c r="BA151" s="69"/>
      <c r="BB151" s="69"/>
    </row>
    <row r="152" spans="30:54" x14ac:dyDescent="0.2">
      <c r="AD152" s="72"/>
      <c r="AE152" s="72"/>
      <c r="AY152" s="69"/>
      <c r="AZ152" s="69"/>
      <c r="BA152" s="69"/>
      <c r="BB152" s="69"/>
    </row>
    <row r="153" spans="30:54" x14ac:dyDescent="0.2">
      <c r="AD153" s="72"/>
      <c r="AE153" s="72"/>
      <c r="AY153" s="69"/>
      <c r="AZ153" s="69"/>
      <c r="BA153" s="69"/>
      <c r="BB153" s="69"/>
    </row>
    <row r="154" spans="30:54" x14ac:dyDescent="0.2">
      <c r="AD154" s="72"/>
      <c r="AE154" s="72"/>
      <c r="AY154" s="69"/>
      <c r="AZ154" s="69"/>
      <c r="BA154" s="69"/>
      <c r="BB154" s="69"/>
    </row>
    <row r="155" spans="30:54" x14ac:dyDescent="0.2">
      <c r="AY155" s="69"/>
      <c r="AZ155" s="69"/>
      <c r="BA155" s="69"/>
      <c r="BB155" s="69"/>
    </row>
    <row r="156" spans="30:54" x14ac:dyDescent="0.2">
      <c r="AD156" s="72"/>
      <c r="AE156" s="72"/>
      <c r="AY156" s="69"/>
      <c r="AZ156" s="69"/>
      <c r="BA156" s="69"/>
      <c r="BB156" s="69"/>
    </row>
    <row r="157" spans="30:54" x14ac:dyDescent="0.2">
      <c r="AY157" s="69"/>
      <c r="AZ157" s="69"/>
      <c r="BA157" s="69"/>
      <c r="BB157" s="69"/>
    </row>
    <row r="158" spans="30:54" x14ac:dyDescent="0.2">
      <c r="AY158" s="69"/>
      <c r="AZ158" s="69"/>
      <c r="BA158" s="69"/>
      <c r="BB158" s="69"/>
    </row>
    <row r="159" spans="30:54" x14ac:dyDescent="0.2">
      <c r="AY159" s="69"/>
      <c r="AZ159" s="69"/>
      <c r="BA159" s="69"/>
      <c r="BB159" s="69"/>
    </row>
    <row r="160" spans="30:54" x14ac:dyDescent="0.2">
      <c r="AY160" s="69"/>
      <c r="AZ160" s="69"/>
      <c r="BA160" s="69"/>
      <c r="BB160" s="69"/>
    </row>
    <row r="161" spans="51:54" x14ac:dyDescent="0.2">
      <c r="AY161" s="69"/>
      <c r="AZ161" s="69"/>
      <c r="BA161" s="69"/>
      <c r="BB161" s="69"/>
    </row>
    <row r="162" spans="51:54" x14ac:dyDescent="0.2">
      <c r="AY162" s="69"/>
      <c r="AZ162" s="69"/>
      <c r="BA162" s="69"/>
      <c r="BB162" s="69"/>
    </row>
    <row r="163" spans="51:54" x14ac:dyDescent="0.2">
      <c r="AY163" s="69"/>
      <c r="AZ163" s="69"/>
      <c r="BA163" s="69"/>
      <c r="BB163" s="69"/>
    </row>
    <row r="164" spans="51:54" x14ac:dyDescent="0.2">
      <c r="AY164" s="69"/>
      <c r="AZ164" s="69"/>
      <c r="BA164" s="69"/>
      <c r="BB164" s="69"/>
    </row>
    <row r="165" spans="51:54" x14ac:dyDescent="0.2">
      <c r="AY165" s="69"/>
      <c r="AZ165" s="69"/>
      <c r="BA165" s="69"/>
      <c r="BB165" s="69"/>
    </row>
    <row r="166" spans="51:54" x14ac:dyDescent="0.2">
      <c r="AY166" s="69"/>
      <c r="AZ166" s="69"/>
      <c r="BA166" s="69"/>
      <c r="BB166" s="69"/>
    </row>
    <row r="167" spans="51:54" x14ac:dyDescent="0.2">
      <c r="AY167" s="69"/>
      <c r="AZ167" s="69"/>
      <c r="BA167" s="69"/>
      <c r="BB167" s="69"/>
    </row>
    <row r="168" spans="51:54" x14ac:dyDescent="0.2">
      <c r="AY168" s="69"/>
      <c r="AZ168" s="69"/>
      <c r="BA168" s="69"/>
      <c r="BB168" s="69"/>
    </row>
    <row r="169" spans="51:54" x14ac:dyDescent="0.2">
      <c r="AY169" s="69"/>
      <c r="AZ169" s="69"/>
      <c r="BA169" s="69"/>
      <c r="BB169" s="69"/>
    </row>
    <row r="170" spans="51:54" x14ac:dyDescent="0.2">
      <c r="AY170" s="69"/>
      <c r="AZ170" s="69"/>
      <c r="BA170" s="69"/>
      <c r="BB170" s="69"/>
    </row>
    <row r="171" spans="51:54" x14ac:dyDescent="0.2">
      <c r="AY171" s="69"/>
      <c r="AZ171" s="69"/>
      <c r="BA171" s="69"/>
      <c r="BB171" s="69"/>
    </row>
    <row r="172" spans="51:54" x14ac:dyDescent="0.2">
      <c r="AY172" s="69"/>
      <c r="AZ172" s="69"/>
      <c r="BA172" s="69"/>
      <c r="BB172" s="69"/>
    </row>
    <row r="173" spans="51:54" x14ac:dyDescent="0.2">
      <c r="AY173" s="69"/>
      <c r="AZ173" s="69"/>
      <c r="BA173" s="69"/>
      <c r="BB173" s="69"/>
    </row>
    <row r="174" spans="51:54" x14ac:dyDescent="0.2">
      <c r="AY174" s="69"/>
      <c r="AZ174" s="69"/>
      <c r="BA174" s="69"/>
      <c r="BB174" s="69"/>
    </row>
    <row r="175" spans="51:54" x14ac:dyDescent="0.2">
      <c r="AY175" s="69"/>
      <c r="AZ175" s="69"/>
      <c r="BA175" s="69"/>
      <c r="BB175" s="69"/>
    </row>
    <row r="176" spans="51:54" x14ac:dyDescent="0.2">
      <c r="AY176" s="69"/>
      <c r="AZ176" s="69"/>
      <c r="BA176" s="69"/>
      <c r="BB176" s="69"/>
    </row>
    <row r="177" spans="51:54" x14ac:dyDescent="0.2">
      <c r="AY177" s="69"/>
      <c r="AZ177" s="69"/>
      <c r="BA177" s="69"/>
      <c r="BB177" s="69"/>
    </row>
    <row r="178" spans="51:54" x14ac:dyDescent="0.2">
      <c r="AY178" s="69"/>
      <c r="AZ178" s="69"/>
      <c r="BA178" s="69"/>
      <c r="BB178" s="69"/>
    </row>
    <row r="179" spans="51:54" x14ac:dyDescent="0.2">
      <c r="AY179" s="69"/>
      <c r="AZ179" s="69"/>
      <c r="BA179" s="69"/>
      <c r="BB179" s="69"/>
    </row>
    <row r="180" spans="51:54" x14ac:dyDescent="0.2">
      <c r="AY180" s="69"/>
      <c r="AZ180" s="69"/>
      <c r="BA180" s="69"/>
      <c r="BB180" s="69"/>
    </row>
    <row r="181" spans="51:54" x14ac:dyDescent="0.2">
      <c r="AY181" s="69"/>
      <c r="AZ181" s="69"/>
      <c r="BA181" s="69"/>
      <c r="BB181" s="69"/>
    </row>
    <row r="182" spans="51:54" x14ac:dyDescent="0.2">
      <c r="AY182" s="69"/>
      <c r="AZ182" s="69"/>
      <c r="BA182" s="69"/>
      <c r="BB182" s="69"/>
    </row>
    <row r="183" spans="51:54" x14ac:dyDescent="0.2">
      <c r="AY183" s="69"/>
      <c r="AZ183" s="69"/>
      <c r="BA183" s="69"/>
      <c r="BB183" s="69"/>
    </row>
    <row r="184" spans="51:54" x14ac:dyDescent="0.2">
      <c r="AY184" s="69"/>
      <c r="AZ184" s="69"/>
      <c r="BA184" s="69"/>
      <c r="BB184" s="69"/>
    </row>
    <row r="185" spans="51:54" x14ac:dyDescent="0.2">
      <c r="AY185" s="69"/>
      <c r="AZ185" s="69"/>
      <c r="BA185" s="69"/>
      <c r="BB185" s="69"/>
    </row>
    <row r="186" spans="51:54" x14ac:dyDescent="0.2">
      <c r="AY186" s="69"/>
      <c r="AZ186" s="69"/>
      <c r="BA186" s="69"/>
      <c r="BB186" s="69"/>
    </row>
    <row r="187" spans="51:54" x14ac:dyDescent="0.2">
      <c r="AY187" s="69"/>
      <c r="AZ187" s="69"/>
      <c r="BA187" s="69"/>
      <c r="BB187" s="69"/>
    </row>
    <row r="188" spans="51:54" x14ac:dyDescent="0.2">
      <c r="AY188" s="69"/>
      <c r="AZ188" s="69"/>
      <c r="BA188" s="69"/>
      <c r="BB188" s="69"/>
    </row>
    <row r="189" spans="51:54" x14ac:dyDescent="0.2">
      <c r="AY189" s="69"/>
      <c r="AZ189" s="69"/>
      <c r="BA189" s="69"/>
      <c r="BB189" s="69"/>
    </row>
    <row r="190" spans="51:54" x14ac:dyDescent="0.2">
      <c r="AY190" s="69"/>
      <c r="AZ190" s="69"/>
      <c r="BA190" s="69"/>
      <c r="BB190" s="69"/>
    </row>
    <row r="191" spans="51:54" x14ac:dyDescent="0.2">
      <c r="AY191" s="69"/>
      <c r="AZ191" s="69"/>
      <c r="BA191" s="69"/>
      <c r="BB191" s="69"/>
    </row>
    <row r="192" spans="51:54" x14ac:dyDescent="0.2">
      <c r="AY192" s="69"/>
      <c r="AZ192" s="69"/>
      <c r="BA192" s="69"/>
      <c r="BB192" s="69"/>
    </row>
    <row r="193" spans="51:54" x14ac:dyDescent="0.2">
      <c r="AY193" s="69"/>
      <c r="AZ193" s="69"/>
      <c r="BA193" s="69"/>
      <c r="BB193" s="69"/>
    </row>
    <row r="194" spans="51:54" x14ac:dyDescent="0.2">
      <c r="AY194" s="69"/>
      <c r="AZ194" s="69"/>
      <c r="BA194" s="69"/>
      <c r="BB194" s="69"/>
    </row>
    <row r="195" spans="51:54" x14ac:dyDescent="0.2">
      <c r="AY195" s="69"/>
      <c r="AZ195" s="69"/>
      <c r="BA195" s="69"/>
      <c r="BB195" s="69"/>
    </row>
    <row r="196" spans="51:54" x14ac:dyDescent="0.2">
      <c r="AY196" s="69"/>
      <c r="AZ196" s="69"/>
      <c r="BA196" s="69"/>
      <c r="BB196" s="69"/>
    </row>
    <row r="197" spans="51:54" x14ac:dyDescent="0.2">
      <c r="AY197" s="69"/>
      <c r="AZ197" s="69"/>
      <c r="BA197" s="69"/>
      <c r="BB197" s="69"/>
    </row>
    <row r="198" spans="51:54" x14ac:dyDescent="0.2">
      <c r="AY198" s="69"/>
      <c r="AZ198" s="69"/>
      <c r="BA198" s="69"/>
      <c r="BB198" s="69"/>
    </row>
    <row r="199" spans="51:54" x14ac:dyDescent="0.2">
      <c r="AY199" s="69"/>
      <c r="AZ199" s="69"/>
      <c r="BA199" s="69"/>
      <c r="BB199" s="69"/>
    </row>
    <row r="200" spans="51:54" x14ac:dyDescent="0.2">
      <c r="AY200" s="69"/>
      <c r="AZ200" s="69"/>
      <c r="BA200" s="69"/>
      <c r="BB200" s="69"/>
    </row>
    <row r="201" spans="51:54" x14ac:dyDescent="0.2">
      <c r="AY201" s="69"/>
      <c r="AZ201" s="69"/>
      <c r="BA201" s="69"/>
      <c r="BB201" s="69"/>
    </row>
    <row r="202" spans="51:54" x14ac:dyDescent="0.2">
      <c r="AY202" s="69"/>
      <c r="AZ202" s="69"/>
      <c r="BA202" s="69"/>
      <c r="BB202" s="69"/>
    </row>
    <row r="203" spans="51:54" x14ac:dyDescent="0.2">
      <c r="AY203" s="69"/>
      <c r="AZ203" s="69"/>
      <c r="BA203" s="69"/>
      <c r="BB203" s="69"/>
    </row>
    <row r="204" spans="51:54" x14ac:dyDescent="0.2">
      <c r="AY204" s="69"/>
      <c r="AZ204" s="69"/>
      <c r="BA204" s="69"/>
      <c r="BB204" s="69"/>
    </row>
    <row r="205" spans="51:54" x14ac:dyDescent="0.2">
      <c r="AY205" s="69"/>
      <c r="AZ205" s="69"/>
      <c r="BA205" s="69"/>
      <c r="BB205" s="69"/>
    </row>
    <row r="206" spans="51:54" x14ac:dyDescent="0.2">
      <c r="AY206" s="69"/>
      <c r="AZ206" s="69"/>
      <c r="BA206" s="69"/>
      <c r="BB206" s="69"/>
    </row>
    <row r="207" spans="51:54" x14ac:dyDescent="0.2">
      <c r="AY207" s="69"/>
      <c r="AZ207" s="69"/>
      <c r="BA207" s="69"/>
      <c r="BB207" s="69"/>
    </row>
    <row r="208" spans="51:54" x14ac:dyDescent="0.2">
      <c r="AY208" s="69"/>
      <c r="AZ208" s="69"/>
      <c r="BA208" s="69"/>
      <c r="BB208" s="69"/>
    </row>
    <row r="209" spans="51:54" x14ac:dyDescent="0.2">
      <c r="AY209" s="69"/>
      <c r="AZ209" s="69"/>
      <c r="BA209" s="69"/>
      <c r="BB209" s="69"/>
    </row>
    <row r="210" spans="51:54" x14ac:dyDescent="0.2">
      <c r="AY210" s="69"/>
      <c r="AZ210" s="69"/>
      <c r="BA210" s="69"/>
      <c r="BB210" s="69"/>
    </row>
    <row r="211" spans="51:54" x14ac:dyDescent="0.2">
      <c r="AY211" s="69"/>
      <c r="AZ211" s="69"/>
      <c r="BA211" s="69"/>
      <c r="BB211" s="69"/>
    </row>
    <row r="212" spans="51:54" x14ac:dyDescent="0.2">
      <c r="AY212" s="69"/>
      <c r="AZ212" s="69"/>
      <c r="BA212" s="69"/>
      <c r="BB212" s="69"/>
    </row>
    <row r="213" spans="51:54" x14ac:dyDescent="0.2">
      <c r="AY213" s="69"/>
      <c r="AZ213" s="69"/>
      <c r="BA213" s="69"/>
      <c r="BB213" s="69"/>
    </row>
    <row r="214" spans="51:54" x14ac:dyDescent="0.2">
      <c r="AY214" s="69"/>
      <c r="AZ214" s="69"/>
      <c r="BA214" s="69"/>
      <c r="BB214" s="69"/>
    </row>
    <row r="215" spans="51:54" x14ac:dyDescent="0.2">
      <c r="AY215" s="69"/>
      <c r="AZ215" s="69"/>
      <c r="BA215" s="69"/>
      <c r="BB215" s="69"/>
    </row>
    <row r="216" spans="51:54" x14ac:dyDescent="0.2">
      <c r="AY216" s="69"/>
      <c r="AZ216" s="69"/>
      <c r="BA216" s="69"/>
      <c r="BB216" s="69"/>
    </row>
    <row r="217" spans="51:54" x14ac:dyDescent="0.2">
      <c r="AY217" s="69"/>
      <c r="AZ217" s="69"/>
      <c r="BA217" s="69"/>
      <c r="BB217" s="69"/>
    </row>
    <row r="218" spans="51:54" x14ac:dyDescent="0.2">
      <c r="AY218" s="69"/>
      <c r="AZ218" s="69"/>
      <c r="BA218" s="69"/>
      <c r="BB218" s="69"/>
    </row>
    <row r="219" spans="51:54" x14ac:dyDescent="0.2">
      <c r="AY219" s="69"/>
      <c r="AZ219" s="69"/>
      <c r="BA219" s="69"/>
      <c r="BB219" s="69"/>
    </row>
    <row r="220" spans="51:54" x14ac:dyDescent="0.2">
      <c r="AY220" s="69"/>
      <c r="AZ220" s="69"/>
      <c r="BA220" s="69"/>
      <c r="BB220" s="69"/>
    </row>
    <row r="221" spans="51:54" x14ac:dyDescent="0.2">
      <c r="AY221" s="69"/>
      <c r="AZ221" s="69"/>
      <c r="BA221" s="69"/>
      <c r="BB221" s="69"/>
    </row>
    <row r="222" spans="51:54" x14ac:dyDescent="0.2">
      <c r="AY222" s="69"/>
      <c r="AZ222" s="69"/>
      <c r="BA222" s="69"/>
      <c r="BB222" s="69"/>
    </row>
    <row r="223" spans="51:54" x14ac:dyDescent="0.2">
      <c r="AY223" s="69"/>
      <c r="AZ223" s="69"/>
      <c r="BA223" s="69"/>
      <c r="BB223" s="69"/>
    </row>
    <row r="224" spans="51:54" x14ac:dyDescent="0.2">
      <c r="AY224" s="69"/>
      <c r="AZ224" s="69"/>
      <c r="BA224" s="69"/>
      <c r="BB224" s="69"/>
    </row>
    <row r="225" spans="51:54" x14ac:dyDescent="0.2">
      <c r="AY225" s="69"/>
      <c r="AZ225" s="69"/>
      <c r="BA225" s="69"/>
      <c r="BB225" s="69"/>
    </row>
    <row r="226" spans="51:54" x14ac:dyDescent="0.2">
      <c r="AY226" s="69"/>
      <c r="AZ226" s="69"/>
      <c r="BA226" s="69"/>
      <c r="BB226" s="69"/>
    </row>
    <row r="227" spans="51:54" x14ac:dyDescent="0.2">
      <c r="AY227" s="69"/>
      <c r="AZ227" s="69"/>
      <c r="BA227" s="69"/>
      <c r="BB227" s="69"/>
    </row>
    <row r="228" spans="51:54" x14ac:dyDescent="0.2">
      <c r="AY228" s="69"/>
      <c r="AZ228" s="69"/>
      <c r="BA228" s="69"/>
      <c r="BB228" s="69"/>
    </row>
    <row r="229" spans="51:54" x14ac:dyDescent="0.2">
      <c r="AY229" s="69"/>
      <c r="AZ229" s="69"/>
      <c r="BA229" s="69"/>
      <c r="BB229" s="69"/>
    </row>
    <row r="230" spans="51:54" x14ac:dyDescent="0.2">
      <c r="AY230" s="69"/>
      <c r="AZ230" s="69"/>
      <c r="BA230" s="69"/>
      <c r="BB230" s="69"/>
    </row>
    <row r="231" spans="51:54" x14ac:dyDescent="0.2">
      <c r="AY231" s="69"/>
      <c r="AZ231" s="69"/>
      <c r="BA231" s="69"/>
      <c r="BB231" s="69"/>
    </row>
    <row r="232" spans="51:54" x14ac:dyDescent="0.2">
      <c r="AY232" s="69"/>
      <c r="AZ232" s="69"/>
      <c r="BA232" s="69"/>
      <c r="BB232" s="69"/>
    </row>
    <row r="233" spans="51:54" x14ac:dyDescent="0.2">
      <c r="AY233" s="69"/>
      <c r="AZ233" s="69"/>
      <c r="BA233" s="69"/>
      <c r="BB233" s="69"/>
    </row>
    <row r="234" spans="51:54" x14ac:dyDescent="0.2">
      <c r="AY234" s="69"/>
      <c r="AZ234" s="69"/>
      <c r="BA234" s="69"/>
      <c r="BB234" s="69"/>
    </row>
    <row r="235" spans="51:54" x14ac:dyDescent="0.2">
      <c r="AY235" s="69"/>
      <c r="AZ235" s="69"/>
      <c r="BA235" s="69"/>
      <c r="BB235" s="69"/>
    </row>
    <row r="236" spans="51:54" x14ac:dyDescent="0.2">
      <c r="AY236" s="69"/>
      <c r="AZ236" s="69"/>
      <c r="BA236" s="69"/>
      <c r="BB236" s="69"/>
    </row>
    <row r="237" spans="51:54" x14ac:dyDescent="0.2">
      <c r="AY237" s="69"/>
      <c r="AZ237" s="69"/>
      <c r="BA237" s="69"/>
      <c r="BB237" s="69"/>
    </row>
    <row r="238" spans="51:54" x14ac:dyDescent="0.2">
      <c r="AY238" s="69"/>
      <c r="AZ238" s="69"/>
      <c r="BA238" s="69"/>
      <c r="BB238" s="69"/>
    </row>
    <row r="239" spans="51:54" x14ac:dyDescent="0.2">
      <c r="AY239" s="69"/>
      <c r="AZ239" s="69"/>
      <c r="BA239" s="69"/>
      <c r="BB239" s="69"/>
    </row>
    <row r="240" spans="51:54" x14ac:dyDescent="0.2">
      <c r="AY240" s="69"/>
      <c r="AZ240" s="69"/>
      <c r="BA240" s="69"/>
      <c r="BB240" s="69"/>
    </row>
    <row r="241" spans="51:54" x14ac:dyDescent="0.2">
      <c r="AY241" s="69"/>
      <c r="AZ241" s="69"/>
      <c r="BA241" s="69"/>
      <c r="BB241" s="69"/>
    </row>
    <row r="242" spans="51:54" x14ac:dyDescent="0.2">
      <c r="AY242" s="69"/>
      <c r="AZ242" s="69"/>
      <c r="BA242" s="69"/>
      <c r="BB242" s="69"/>
    </row>
    <row r="243" spans="51:54" x14ac:dyDescent="0.2">
      <c r="AY243" s="69"/>
      <c r="AZ243" s="69"/>
      <c r="BA243" s="69"/>
      <c r="BB243" s="69"/>
    </row>
    <row r="244" spans="51:54" x14ac:dyDescent="0.2">
      <c r="AY244" s="69"/>
      <c r="AZ244" s="69"/>
      <c r="BA244" s="69"/>
      <c r="BB244" s="69"/>
    </row>
    <row r="245" spans="51:54" x14ac:dyDescent="0.2">
      <c r="AY245" s="69"/>
      <c r="AZ245" s="69"/>
      <c r="BA245" s="69"/>
      <c r="BB245" s="69"/>
    </row>
    <row r="246" spans="51:54" x14ac:dyDescent="0.2">
      <c r="AY246" s="69"/>
      <c r="AZ246" s="69"/>
      <c r="BA246" s="69"/>
      <c r="BB246" s="69"/>
    </row>
    <row r="247" spans="51:54" x14ac:dyDescent="0.2">
      <c r="AY247" s="69"/>
      <c r="AZ247" s="69"/>
      <c r="BA247" s="69"/>
      <c r="BB247" s="69"/>
    </row>
    <row r="248" spans="51:54" x14ac:dyDescent="0.2">
      <c r="AY248" s="69"/>
      <c r="AZ248" s="69"/>
      <c r="BA248" s="69"/>
      <c r="BB248" s="69"/>
    </row>
    <row r="249" spans="51:54" x14ac:dyDescent="0.2">
      <c r="AY249" s="69"/>
      <c r="AZ249" s="69"/>
      <c r="BA249" s="69"/>
      <c r="BB249" s="69"/>
    </row>
    <row r="250" spans="51:54" x14ac:dyDescent="0.2">
      <c r="AY250" s="69"/>
      <c r="AZ250" s="69"/>
      <c r="BA250" s="69"/>
      <c r="BB250" s="69"/>
    </row>
    <row r="251" spans="51:54" x14ac:dyDescent="0.2">
      <c r="AY251" s="69"/>
      <c r="AZ251" s="69"/>
      <c r="BA251" s="69"/>
      <c r="BB251" s="69"/>
    </row>
    <row r="252" spans="51:54" x14ac:dyDescent="0.2">
      <c r="AY252" s="69"/>
      <c r="AZ252" s="69"/>
      <c r="BA252" s="69"/>
      <c r="BB252" s="69"/>
    </row>
    <row r="253" spans="51:54" x14ac:dyDescent="0.2">
      <c r="AY253" s="69"/>
      <c r="AZ253" s="69"/>
      <c r="BA253" s="69"/>
      <c r="BB253" s="69"/>
    </row>
    <row r="254" spans="51:54" x14ac:dyDescent="0.2">
      <c r="AY254" s="69"/>
      <c r="AZ254" s="69"/>
      <c r="BA254" s="69"/>
      <c r="BB254" s="69"/>
    </row>
    <row r="255" spans="51:54" x14ac:dyDescent="0.2">
      <c r="AY255" s="69"/>
      <c r="AZ255" s="69"/>
      <c r="BA255" s="69"/>
      <c r="BB255" s="69"/>
    </row>
    <row r="256" spans="51:54" x14ac:dyDescent="0.2">
      <c r="AY256" s="69"/>
      <c r="AZ256" s="69"/>
      <c r="BA256" s="69"/>
      <c r="BB256" s="69"/>
    </row>
    <row r="257" spans="51:54" x14ac:dyDescent="0.2">
      <c r="AY257" s="69"/>
      <c r="AZ257" s="69"/>
      <c r="BA257" s="69"/>
      <c r="BB257" s="69"/>
    </row>
    <row r="258" spans="51:54" x14ac:dyDescent="0.2">
      <c r="AY258" s="69"/>
      <c r="AZ258" s="69"/>
      <c r="BA258" s="69"/>
      <c r="BB258" s="69"/>
    </row>
    <row r="259" spans="51:54" x14ac:dyDescent="0.2">
      <c r="AY259" s="69"/>
      <c r="AZ259" s="69"/>
      <c r="BA259" s="69"/>
      <c r="BB259" s="69"/>
    </row>
    <row r="260" spans="51:54" x14ac:dyDescent="0.2">
      <c r="AY260" s="69"/>
      <c r="AZ260" s="69"/>
      <c r="BA260" s="69"/>
      <c r="BB260" s="69"/>
    </row>
    <row r="261" spans="51:54" x14ac:dyDescent="0.2">
      <c r="AY261" s="69"/>
      <c r="AZ261" s="69"/>
      <c r="BA261" s="69"/>
      <c r="BB261" s="69"/>
    </row>
    <row r="262" spans="51:54" x14ac:dyDescent="0.2">
      <c r="AY262" s="69"/>
      <c r="AZ262" s="69"/>
      <c r="BA262" s="69"/>
      <c r="BB262" s="69"/>
    </row>
    <row r="263" spans="51:54" x14ac:dyDescent="0.2">
      <c r="AY263" s="69"/>
      <c r="AZ263" s="69"/>
      <c r="BA263" s="69"/>
      <c r="BB263" s="69"/>
    </row>
    <row r="264" spans="51:54" x14ac:dyDescent="0.2">
      <c r="AY264" s="69"/>
      <c r="AZ264" s="69"/>
      <c r="BA264" s="69"/>
      <c r="BB264" s="69"/>
    </row>
    <row r="265" spans="51:54" x14ac:dyDescent="0.2">
      <c r="AY265" s="69"/>
      <c r="AZ265" s="69"/>
      <c r="BA265" s="69"/>
      <c r="BB265" s="69"/>
    </row>
    <row r="266" spans="51:54" x14ac:dyDescent="0.2">
      <c r="AY266" s="69"/>
      <c r="AZ266" s="69"/>
      <c r="BA266" s="69"/>
      <c r="BB266" s="69"/>
    </row>
    <row r="267" spans="51:54" x14ac:dyDescent="0.2">
      <c r="AY267" s="69"/>
      <c r="AZ267" s="69"/>
      <c r="BA267" s="69"/>
      <c r="BB267" s="69"/>
    </row>
    <row r="268" spans="51:54" x14ac:dyDescent="0.2">
      <c r="AY268" s="69"/>
      <c r="AZ268" s="69"/>
      <c r="BA268" s="69"/>
      <c r="BB268" s="69"/>
    </row>
    <row r="269" spans="51:54" x14ac:dyDescent="0.2">
      <c r="AY269" s="69"/>
      <c r="AZ269" s="69"/>
      <c r="BA269" s="69"/>
      <c r="BB269" s="69"/>
    </row>
    <row r="270" spans="51:54" x14ac:dyDescent="0.2">
      <c r="AY270" s="69"/>
      <c r="AZ270" s="69"/>
      <c r="BA270" s="69"/>
      <c r="BB270" s="69"/>
    </row>
    <row r="271" spans="51:54" x14ac:dyDescent="0.2">
      <c r="AY271" s="69"/>
      <c r="AZ271" s="69"/>
      <c r="BA271" s="69"/>
      <c r="BB271" s="69"/>
    </row>
    <row r="272" spans="51:54" x14ac:dyDescent="0.2">
      <c r="AY272" s="69"/>
      <c r="AZ272" s="69"/>
      <c r="BA272" s="69"/>
      <c r="BB272" s="69"/>
    </row>
    <row r="273" spans="51:54" x14ac:dyDescent="0.2">
      <c r="AY273" s="69"/>
      <c r="AZ273" s="69"/>
      <c r="BA273" s="69"/>
      <c r="BB273" s="69"/>
    </row>
    <row r="274" spans="51:54" x14ac:dyDescent="0.2">
      <c r="AY274" s="69"/>
      <c r="AZ274" s="69"/>
      <c r="BA274" s="69"/>
      <c r="BB274" s="69"/>
    </row>
    <row r="275" spans="51:54" x14ac:dyDescent="0.2">
      <c r="AY275" s="69"/>
      <c r="AZ275" s="69"/>
      <c r="BA275" s="69"/>
      <c r="BB275" s="69"/>
    </row>
    <row r="276" spans="51:54" x14ac:dyDescent="0.2">
      <c r="AY276" s="69"/>
      <c r="AZ276" s="69"/>
      <c r="BA276" s="69"/>
      <c r="BB276" s="69"/>
    </row>
    <row r="277" spans="51:54" x14ac:dyDescent="0.2">
      <c r="AY277" s="69"/>
      <c r="AZ277" s="69"/>
      <c r="BA277" s="69"/>
      <c r="BB277" s="69"/>
    </row>
    <row r="278" spans="51:54" x14ac:dyDescent="0.2">
      <c r="AY278" s="69"/>
      <c r="AZ278" s="69"/>
      <c r="BA278" s="69"/>
      <c r="BB278" s="69"/>
    </row>
    <row r="279" spans="51:54" x14ac:dyDescent="0.2">
      <c r="AY279" s="69"/>
      <c r="AZ279" s="69"/>
      <c r="BA279" s="69"/>
      <c r="BB279" s="69"/>
    </row>
    <row r="280" spans="51:54" x14ac:dyDescent="0.2">
      <c r="AY280" s="69"/>
      <c r="AZ280" s="69"/>
      <c r="BA280" s="69"/>
      <c r="BB280" s="69"/>
    </row>
    <row r="281" spans="51:54" x14ac:dyDescent="0.2">
      <c r="AY281" s="69"/>
      <c r="AZ281" s="69"/>
      <c r="BA281" s="69"/>
      <c r="BB281" s="69"/>
    </row>
    <row r="282" spans="51:54" x14ac:dyDescent="0.2">
      <c r="AY282" s="69"/>
      <c r="AZ282" s="69"/>
      <c r="BA282" s="69"/>
      <c r="BB282" s="69"/>
    </row>
    <row r="283" spans="51:54" x14ac:dyDescent="0.2">
      <c r="AY283" s="69"/>
      <c r="AZ283" s="69"/>
      <c r="BA283" s="69"/>
      <c r="BB283" s="69"/>
    </row>
    <row r="284" spans="51:54" x14ac:dyDescent="0.2">
      <c r="AY284" s="69"/>
      <c r="AZ284" s="69"/>
      <c r="BA284" s="69"/>
      <c r="BB284" s="69"/>
    </row>
    <row r="285" spans="51:54" x14ac:dyDescent="0.2">
      <c r="AY285" s="69"/>
      <c r="AZ285" s="69"/>
      <c r="BA285" s="69"/>
      <c r="BB285" s="69"/>
    </row>
    <row r="286" spans="51:54" x14ac:dyDescent="0.2">
      <c r="AY286" s="69"/>
      <c r="AZ286" s="69"/>
      <c r="BA286" s="69"/>
      <c r="BB286" s="69"/>
    </row>
    <row r="287" spans="51:54" x14ac:dyDescent="0.2">
      <c r="AY287" s="69"/>
      <c r="AZ287" s="69"/>
      <c r="BA287" s="69"/>
      <c r="BB287" s="69"/>
    </row>
    <row r="288" spans="51:54" x14ac:dyDescent="0.2">
      <c r="AY288" s="69"/>
      <c r="AZ288" s="69"/>
      <c r="BA288" s="69"/>
      <c r="BB288" s="69"/>
    </row>
    <row r="289" spans="51:54" x14ac:dyDescent="0.2">
      <c r="AY289" s="69"/>
      <c r="AZ289" s="69"/>
      <c r="BA289" s="69"/>
      <c r="BB289" s="69"/>
    </row>
    <row r="290" spans="51:54" x14ac:dyDescent="0.2">
      <c r="AY290" s="69"/>
      <c r="AZ290" s="69"/>
      <c r="BA290" s="69"/>
      <c r="BB290" s="69"/>
    </row>
    <row r="291" spans="51:54" x14ac:dyDescent="0.2">
      <c r="AY291" s="69"/>
      <c r="AZ291" s="69"/>
      <c r="BA291" s="69"/>
      <c r="BB291" s="69"/>
    </row>
    <row r="292" spans="51:54" x14ac:dyDescent="0.2">
      <c r="AY292" s="69"/>
      <c r="AZ292" s="69"/>
      <c r="BA292" s="69"/>
      <c r="BB292" s="69"/>
    </row>
    <row r="293" spans="51:54" x14ac:dyDescent="0.2">
      <c r="AY293" s="69"/>
      <c r="AZ293" s="69"/>
      <c r="BA293" s="69"/>
      <c r="BB293" s="69"/>
    </row>
    <row r="294" spans="51:54" x14ac:dyDescent="0.2">
      <c r="AY294" s="69"/>
      <c r="AZ294" s="69"/>
      <c r="BA294" s="69"/>
      <c r="BB294" s="69"/>
    </row>
    <row r="295" spans="51:54" x14ac:dyDescent="0.2">
      <c r="AY295" s="69"/>
      <c r="AZ295" s="69"/>
      <c r="BA295" s="69"/>
      <c r="BB295" s="69"/>
    </row>
    <row r="296" spans="51:54" x14ac:dyDescent="0.2">
      <c r="AY296" s="69"/>
      <c r="AZ296" s="69"/>
      <c r="BA296" s="69"/>
      <c r="BB296" s="69"/>
    </row>
    <row r="297" spans="51:54" x14ac:dyDescent="0.2">
      <c r="AY297" s="69"/>
      <c r="AZ297" s="69"/>
      <c r="BA297" s="69"/>
      <c r="BB297" s="69"/>
    </row>
    <row r="298" spans="51:54" x14ac:dyDescent="0.2">
      <c r="AY298" s="69"/>
      <c r="AZ298" s="69"/>
      <c r="BA298" s="69"/>
      <c r="BB298" s="69"/>
    </row>
    <row r="299" spans="51:54" x14ac:dyDescent="0.2">
      <c r="AY299" s="69"/>
      <c r="AZ299" s="69"/>
      <c r="BA299" s="69"/>
      <c r="BB299" s="69"/>
    </row>
    <row r="300" spans="51:54" x14ac:dyDescent="0.2">
      <c r="AY300" s="69"/>
      <c r="AZ300" s="69"/>
      <c r="BA300" s="69"/>
      <c r="BB300" s="69"/>
    </row>
    <row r="301" spans="51:54" x14ac:dyDescent="0.2">
      <c r="AY301" s="69"/>
      <c r="AZ301" s="69"/>
      <c r="BA301" s="69"/>
      <c r="BB301" s="69"/>
    </row>
    <row r="302" spans="51:54" x14ac:dyDescent="0.2">
      <c r="AY302" s="69"/>
      <c r="AZ302" s="69"/>
      <c r="BA302" s="69"/>
      <c r="BB302" s="69"/>
    </row>
    <row r="303" spans="51:54" x14ac:dyDescent="0.2">
      <c r="AY303" s="69"/>
      <c r="AZ303" s="69"/>
      <c r="BA303" s="69"/>
      <c r="BB303" s="69"/>
    </row>
    <row r="304" spans="51:54" x14ac:dyDescent="0.2">
      <c r="AY304" s="69"/>
      <c r="AZ304" s="69"/>
      <c r="BA304" s="69"/>
      <c r="BB304" s="69"/>
    </row>
    <row r="305" spans="51:54" x14ac:dyDescent="0.2">
      <c r="AY305" s="69"/>
      <c r="AZ305" s="69"/>
      <c r="BA305" s="69"/>
      <c r="BB305" s="69"/>
    </row>
    <row r="306" spans="51:54" x14ac:dyDescent="0.2">
      <c r="AY306" s="69"/>
      <c r="AZ306" s="69"/>
      <c r="BA306" s="69"/>
      <c r="BB306" s="69"/>
    </row>
    <row r="307" spans="51:54" x14ac:dyDescent="0.2">
      <c r="AY307" s="69"/>
      <c r="AZ307" s="69"/>
      <c r="BA307" s="69"/>
      <c r="BB307" s="69"/>
    </row>
    <row r="308" spans="51:54" x14ac:dyDescent="0.2">
      <c r="AY308" s="69"/>
      <c r="AZ308" s="69"/>
      <c r="BA308" s="69"/>
      <c r="BB308" s="69"/>
    </row>
    <row r="309" spans="51:54" x14ac:dyDescent="0.2">
      <c r="AY309" s="69"/>
      <c r="AZ309" s="69"/>
      <c r="BA309" s="69"/>
      <c r="BB309" s="69"/>
    </row>
    <row r="310" spans="51:54" x14ac:dyDescent="0.2">
      <c r="AY310" s="69"/>
      <c r="AZ310" s="69"/>
      <c r="BA310" s="69"/>
      <c r="BB310" s="69"/>
    </row>
    <row r="311" spans="51:54" x14ac:dyDescent="0.2">
      <c r="AY311" s="69"/>
      <c r="AZ311" s="69"/>
      <c r="BA311" s="69"/>
      <c r="BB311" s="69"/>
    </row>
    <row r="312" spans="51:54" x14ac:dyDescent="0.2">
      <c r="AY312" s="69"/>
      <c r="AZ312" s="69"/>
      <c r="BA312" s="69"/>
      <c r="BB312" s="69"/>
    </row>
    <row r="313" spans="51:54" x14ac:dyDescent="0.2">
      <c r="AY313" s="69"/>
      <c r="AZ313" s="69"/>
      <c r="BA313" s="69"/>
      <c r="BB313" s="69"/>
    </row>
    <row r="314" spans="51:54" x14ac:dyDescent="0.2">
      <c r="AY314" s="69"/>
      <c r="AZ314" s="69"/>
      <c r="BA314" s="69"/>
      <c r="BB314" s="69"/>
    </row>
    <row r="315" spans="51:54" x14ac:dyDescent="0.2">
      <c r="AY315" s="69"/>
      <c r="AZ315" s="69"/>
      <c r="BA315" s="69"/>
      <c r="BB315" s="69"/>
    </row>
    <row r="316" spans="51:54" x14ac:dyDescent="0.2">
      <c r="AY316" s="69"/>
      <c r="AZ316" s="69"/>
      <c r="BA316" s="69"/>
      <c r="BB316" s="69"/>
    </row>
    <row r="317" spans="51:54" x14ac:dyDescent="0.2">
      <c r="AY317" s="69"/>
      <c r="AZ317" s="69"/>
      <c r="BA317" s="69"/>
      <c r="BB317" s="69"/>
    </row>
    <row r="318" spans="51:54" x14ac:dyDescent="0.2">
      <c r="AY318" s="69"/>
      <c r="AZ318" s="69"/>
      <c r="BA318" s="69"/>
      <c r="BB318" s="69"/>
    </row>
    <row r="319" spans="51:54" x14ac:dyDescent="0.2">
      <c r="AY319" s="69"/>
      <c r="AZ319" s="69"/>
      <c r="BA319" s="69"/>
      <c r="BB319" s="69"/>
    </row>
    <row r="320" spans="51:54" x14ac:dyDescent="0.2">
      <c r="AY320" s="69"/>
      <c r="AZ320" s="69"/>
      <c r="BA320" s="69"/>
      <c r="BB320" s="69"/>
    </row>
    <row r="321" spans="51:54" x14ac:dyDescent="0.2">
      <c r="AY321" s="69"/>
      <c r="AZ321" s="69"/>
      <c r="BA321" s="69"/>
      <c r="BB321" s="69"/>
    </row>
    <row r="322" spans="51:54" x14ac:dyDescent="0.2">
      <c r="AY322" s="69"/>
      <c r="AZ322" s="69"/>
      <c r="BA322" s="69"/>
      <c r="BB322" s="69"/>
    </row>
    <row r="323" spans="51:54" x14ac:dyDescent="0.2">
      <c r="AY323" s="69"/>
      <c r="AZ323" s="69"/>
      <c r="BA323" s="69"/>
      <c r="BB323" s="69"/>
    </row>
    <row r="324" spans="51:54" x14ac:dyDescent="0.2">
      <c r="AY324" s="69"/>
      <c r="AZ324" s="69"/>
      <c r="BA324" s="69"/>
      <c r="BB324" s="69"/>
    </row>
    <row r="325" spans="51:54" x14ac:dyDescent="0.2">
      <c r="AY325" s="69"/>
      <c r="AZ325" s="69"/>
      <c r="BA325" s="69"/>
      <c r="BB325" s="69"/>
    </row>
    <row r="326" spans="51:54" x14ac:dyDescent="0.2">
      <c r="AY326" s="69"/>
      <c r="AZ326" s="69"/>
      <c r="BA326" s="69"/>
      <c r="BB326" s="69"/>
    </row>
    <row r="327" spans="51:54" x14ac:dyDescent="0.2">
      <c r="AY327" s="69"/>
      <c r="AZ327" s="69"/>
      <c r="BA327" s="69"/>
      <c r="BB327" s="69"/>
    </row>
    <row r="328" spans="51:54" x14ac:dyDescent="0.2">
      <c r="AY328" s="69"/>
      <c r="AZ328" s="69"/>
      <c r="BA328" s="69"/>
      <c r="BB328" s="69"/>
    </row>
    <row r="329" spans="51:54" x14ac:dyDescent="0.2">
      <c r="AY329" s="69"/>
      <c r="AZ329" s="69"/>
      <c r="BA329" s="69"/>
      <c r="BB329" s="69"/>
    </row>
    <row r="330" spans="51:54" x14ac:dyDescent="0.2">
      <c r="AY330" s="69"/>
      <c r="AZ330" s="69"/>
      <c r="BA330" s="69"/>
      <c r="BB330" s="69"/>
    </row>
    <row r="331" spans="51:54" x14ac:dyDescent="0.2">
      <c r="AY331" s="69"/>
      <c r="AZ331" s="69"/>
      <c r="BA331" s="69"/>
      <c r="BB331" s="69"/>
    </row>
    <row r="332" spans="51:54" x14ac:dyDescent="0.2">
      <c r="AY332" s="69"/>
      <c r="AZ332" s="69"/>
      <c r="BA332" s="69"/>
      <c r="BB332" s="69"/>
    </row>
    <row r="333" spans="51:54" x14ac:dyDescent="0.2">
      <c r="AY333" s="69"/>
      <c r="AZ333" s="69"/>
      <c r="BA333" s="69"/>
      <c r="BB333" s="69"/>
    </row>
    <row r="334" spans="51:54" x14ac:dyDescent="0.2">
      <c r="AY334" s="69"/>
      <c r="AZ334" s="69"/>
      <c r="BA334" s="69"/>
      <c r="BB334" s="69"/>
    </row>
    <row r="335" spans="51:54" x14ac:dyDescent="0.2">
      <c r="AY335" s="69"/>
      <c r="AZ335" s="69"/>
      <c r="BA335" s="69"/>
      <c r="BB335" s="69"/>
    </row>
    <row r="336" spans="51:54" x14ac:dyDescent="0.2">
      <c r="AY336" s="69"/>
      <c r="AZ336" s="69"/>
      <c r="BA336" s="69"/>
      <c r="BB336" s="69"/>
    </row>
    <row r="337" spans="51:54" x14ac:dyDescent="0.2">
      <c r="AY337" s="69"/>
      <c r="AZ337" s="69"/>
      <c r="BA337" s="69"/>
      <c r="BB337" s="69"/>
    </row>
    <row r="338" spans="51:54" x14ac:dyDescent="0.2">
      <c r="AY338" s="69"/>
      <c r="AZ338" s="69"/>
      <c r="BA338" s="69"/>
      <c r="BB338" s="69"/>
    </row>
    <row r="339" spans="51:54" x14ac:dyDescent="0.2">
      <c r="AY339" s="69"/>
      <c r="AZ339" s="69"/>
      <c r="BA339" s="69"/>
      <c r="BB339" s="69"/>
    </row>
    <row r="340" spans="51:54" x14ac:dyDescent="0.2">
      <c r="AY340" s="69"/>
      <c r="AZ340" s="69"/>
      <c r="BA340" s="69"/>
      <c r="BB340" s="69"/>
    </row>
    <row r="341" spans="51:54" x14ac:dyDescent="0.2">
      <c r="AY341" s="69"/>
      <c r="AZ341" s="69"/>
      <c r="BA341" s="69"/>
      <c r="BB341" s="69"/>
    </row>
    <row r="342" spans="51:54" x14ac:dyDescent="0.2">
      <c r="AY342" s="69"/>
      <c r="AZ342" s="69"/>
      <c r="BA342" s="69"/>
      <c r="BB342" s="69"/>
    </row>
    <row r="343" spans="51:54" x14ac:dyDescent="0.2">
      <c r="AY343" s="69"/>
      <c r="AZ343" s="69"/>
      <c r="BA343" s="69"/>
      <c r="BB343" s="69"/>
    </row>
    <row r="344" spans="51:54" x14ac:dyDescent="0.2">
      <c r="AY344" s="69"/>
      <c r="AZ344" s="69"/>
      <c r="BA344" s="69"/>
      <c r="BB344" s="69"/>
    </row>
    <row r="345" spans="51:54" x14ac:dyDescent="0.2">
      <c r="AY345" s="69"/>
      <c r="AZ345" s="69"/>
      <c r="BA345" s="69"/>
      <c r="BB345" s="69"/>
    </row>
    <row r="346" spans="51:54" x14ac:dyDescent="0.2">
      <c r="AY346" s="69"/>
      <c r="AZ346" s="69"/>
      <c r="BA346" s="69"/>
      <c r="BB346" s="69"/>
    </row>
    <row r="347" spans="51:54" x14ac:dyDescent="0.2">
      <c r="AY347" s="69"/>
      <c r="AZ347" s="69"/>
      <c r="BA347" s="69"/>
      <c r="BB347" s="69"/>
    </row>
    <row r="348" spans="51:54" x14ac:dyDescent="0.2">
      <c r="AY348" s="69"/>
      <c r="AZ348" s="69"/>
      <c r="BA348" s="69"/>
      <c r="BB348" s="69"/>
    </row>
    <row r="349" spans="51:54" x14ac:dyDescent="0.2">
      <c r="AY349" s="69"/>
      <c r="AZ349" s="69"/>
      <c r="BA349" s="69"/>
      <c r="BB349" s="69"/>
    </row>
    <row r="350" spans="51:54" x14ac:dyDescent="0.2">
      <c r="AY350" s="69"/>
      <c r="AZ350" s="69"/>
      <c r="BA350" s="69"/>
      <c r="BB350" s="69"/>
    </row>
    <row r="351" spans="51:54" x14ac:dyDescent="0.2">
      <c r="AY351" s="69"/>
      <c r="AZ351" s="69"/>
      <c r="BA351" s="69"/>
      <c r="BB351" s="69"/>
    </row>
    <row r="352" spans="51:54" x14ac:dyDescent="0.2">
      <c r="AY352" s="69"/>
      <c r="AZ352" s="69"/>
      <c r="BA352" s="69"/>
      <c r="BB352" s="69"/>
    </row>
    <row r="353" spans="51:54" x14ac:dyDescent="0.2">
      <c r="AY353" s="69"/>
      <c r="AZ353" s="69"/>
      <c r="BA353" s="69"/>
      <c r="BB353" s="69"/>
    </row>
    <row r="354" spans="51:54" x14ac:dyDescent="0.2">
      <c r="AY354" s="69"/>
      <c r="AZ354" s="69"/>
      <c r="BA354" s="69"/>
      <c r="BB354" s="69"/>
    </row>
    <row r="355" spans="51:54" x14ac:dyDescent="0.2">
      <c r="AY355" s="69"/>
      <c r="AZ355" s="69"/>
      <c r="BA355" s="69"/>
      <c r="BB355" s="69"/>
    </row>
    <row r="356" spans="51:54" x14ac:dyDescent="0.2">
      <c r="AY356" s="69"/>
      <c r="AZ356" s="69"/>
      <c r="BA356" s="69"/>
      <c r="BB356" s="69"/>
    </row>
    <row r="357" spans="51:54" x14ac:dyDescent="0.2">
      <c r="AY357" s="69"/>
      <c r="AZ357" s="69"/>
      <c r="BA357" s="69"/>
      <c r="BB357" s="69"/>
    </row>
    <row r="358" spans="51:54" x14ac:dyDescent="0.2">
      <c r="AY358" s="69"/>
      <c r="AZ358" s="69"/>
      <c r="BA358" s="69"/>
      <c r="BB358" s="69"/>
    </row>
    <row r="359" spans="51:54" x14ac:dyDescent="0.2">
      <c r="AY359" s="69"/>
      <c r="AZ359" s="69"/>
      <c r="BA359" s="69"/>
      <c r="BB359" s="69"/>
    </row>
    <row r="360" spans="51:54" x14ac:dyDescent="0.2">
      <c r="AY360" s="69"/>
      <c r="AZ360" s="69"/>
      <c r="BA360" s="69"/>
      <c r="BB360" s="69"/>
    </row>
    <row r="361" spans="51:54" x14ac:dyDescent="0.2">
      <c r="AY361" s="69"/>
      <c r="AZ361" s="69"/>
      <c r="BA361" s="69"/>
      <c r="BB361" s="69"/>
    </row>
    <row r="362" spans="51:54" x14ac:dyDescent="0.2">
      <c r="AY362" s="69"/>
      <c r="AZ362" s="69"/>
      <c r="BA362" s="69"/>
      <c r="BB362" s="69"/>
    </row>
    <row r="363" spans="51:54" x14ac:dyDescent="0.2">
      <c r="AY363" s="69"/>
      <c r="AZ363" s="69"/>
      <c r="BA363" s="69"/>
      <c r="BB363" s="69"/>
    </row>
    <row r="364" spans="51:54" x14ac:dyDescent="0.2">
      <c r="AY364" s="69"/>
      <c r="AZ364" s="69"/>
      <c r="BA364" s="69"/>
      <c r="BB364" s="69"/>
    </row>
    <row r="365" spans="51:54" x14ac:dyDescent="0.2">
      <c r="AY365" s="69"/>
      <c r="AZ365" s="69"/>
      <c r="BA365" s="69"/>
      <c r="BB365" s="69"/>
    </row>
    <row r="366" spans="51:54" x14ac:dyDescent="0.2">
      <c r="AY366" s="69"/>
      <c r="AZ366" s="69"/>
      <c r="BA366" s="69"/>
      <c r="BB366" s="69"/>
    </row>
    <row r="367" spans="51:54" x14ac:dyDescent="0.2">
      <c r="AY367" s="69"/>
      <c r="AZ367" s="69"/>
      <c r="BA367" s="69"/>
      <c r="BB367" s="69"/>
    </row>
    <row r="368" spans="51:54" x14ac:dyDescent="0.2">
      <c r="AY368" s="69"/>
      <c r="AZ368" s="69"/>
      <c r="BA368" s="69"/>
      <c r="BB368" s="69"/>
    </row>
    <row r="369" spans="51:54" x14ac:dyDescent="0.2">
      <c r="AY369" s="69"/>
      <c r="AZ369" s="69"/>
      <c r="BA369" s="69"/>
      <c r="BB369" s="69"/>
    </row>
    <row r="370" spans="51:54" x14ac:dyDescent="0.2">
      <c r="AY370" s="69"/>
      <c r="AZ370" s="69"/>
      <c r="BA370" s="69"/>
      <c r="BB370" s="69"/>
    </row>
    <row r="371" spans="51:54" x14ac:dyDescent="0.2">
      <c r="AY371" s="69"/>
      <c r="AZ371" s="69"/>
      <c r="BA371" s="69"/>
      <c r="BB371" s="69"/>
    </row>
    <row r="372" spans="51:54" x14ac:dyDescent="0.2">
      <c r="AY372" s="69"/>
      <c r="AZ372" s="69"/>
      <c r="BA372" s="69"/>
      <c r="BB372" s="69"/>
    </row>
    <row r="373" spans="51:54" x14ac:dyDescent="0.2">
      <c r="AY373" s="69"/>
      <c r="AZ373" s="69"/>
      <c r="BA373" s="69"/>
      <c r="BB373" s="69"/>
    </row>
    <row r="374" spans="51:54" x14ac:dyDescent="0.2">
      <c r="AY374" s="69"/>
      <c r="AZ374" s="69"/>
      <c r="BA374" s="69"/>
      <c r="BB374" s="69"/>
    </row>
    <row r="375" spans="51:54" x14ac:dyDescent="0.2">
      <c r="AY375" s="69"/>
      <c r="AZ375" s="69"/>
      <c r="BA375" s="69"/>
      <c r="BB375" s="69"/>
    </row>
    <row r="376" spans="51:54" x14ac:dyDescent="0.2">
      <c r="AY376" s="69"/>
      <c r="AZ376" s="69"/>
      <c r="BA376" s="69"/>
      <c r="BB376" s="69"/>
    </row>
    <row r="377" spans="51:54" x14ac:dyDescent="0.2">
      <c r="AY377" s="69"/>
      <c r="AZ377" s="69"/>
      <c r="BA377" s="69"/>
      <c r="BB377" s="69"/>
    </row>
    <row r="378" spans="51:54" x14ac:dyDescent="0.2">
      <c r="AY378" s="69"/>
      <c r="AZ378" s="69"/>
      <c r="BA378" s="69"/>
      <c r="BB378" s="69"/>
    </row>
    <row r="379" spans="51:54" x14ac:dyDescent="0.2">
      <c r="AY379" s="69"/>
      <c r="AZ379" s="69"/>
      <c r="BA379" s="69"/>
      <c r="BB379" s="69"/>
    </row>
    <row r="380" spans="51:54" x14ac:dyDescent="0.2">
      <c r="AY380" s="69"/>
      <c r="AZ380" s="69"/>
      <c r="BA380" s="69"/>
      <c r="BB380" s="69"/>
    </row>
    <row r="381" spans="51:54" x14ac:dyDescent="0.2">
      <c r="AY381" s="69"/>
      <c r="AZ381" s="69"/>
      <c r="BA381" s="69"/>
      <c r="BB381" s="69"/>
    </row>
    <row r="382" spans="51:54" x14ac:dyDescent="0.2">
      <c r="AY382" s="69"/>
      <c r="AZ382" s="69"/>
      <c r="BA382" s="69"/>
      <c r="BB382" s="69"/>
    </row>
    <row r="383" spans="51:54" x14ac:dyDescent="0.2">
      <c r="AY383" s="69"/>
      <c r="AZ383" s="69"/>
      <c r="BA383" s="69"/>
      <c r="BB383" s="69"/>
    </row>
    <row r="384" spans="51:54" x14ac:dyDescent="0.2">
      <c r="AY384" s="69"/>
      <c r="AZ384" s="69"/>
      <c r="BA384" s="69"/>
      <c r="BB384" s="69"/>
    </row>
    <row r="385" spans="51:54" x14ac:dyDescent="0.2">
      <c r="AY385" s="69"/>
      <c r="AZ385" s="69"/>
      <c r="BA385" s="69"/>
      <c r="BB385" s="69"/>
    </row>
    <row r="386" spans="51:54" x14ac:dyDescent="0.2">
      <c r="AY386" s="69"/>
      <c r="AZ386" s="69"/>
      <c r="BA386" s="69"/>
      <c r="BB386" s="69"/>
    </row>
    <row r="387" spans="51:54" x14ac:dyDescent="0.2">
      <c r="AY387" s="69"/>
      <c r="AZ387" s="69"/>
      <c r="BA387" s="69"/>
      <c r="BB387" s="69"/>
    </row>
    <row r="388" spans="51:54" x14ac:dyDescent="0.2">
      <c r="AY388" s="69"/>
      <c r="AZ388" s="69"/>
      <c r="BA388" s="69"/>
      <c r="BB388" s="69"/>
    </row>
    <row r="389" spans="51:54" x14ac:dyDescent="0.2">
      <c r="AY389" s="69"/>
      <c r="AZ389" s="69"/>
      <c r="BA389" s="69"/>
      <c r="BB389" s="69"/>
    </row>
    <row r="390" spans="51:54" x14ac:dyDescent="0.2">
      <c r="AY390" s="69"/>
      <c r="AZ390" s="69"/>
      <c r="BA390" s="69"/>
      <c r="BB390" s="69"/>
    </row>
    <row r="391" spans="51:54" x14ac:dyDescent="0.2">
      <c r="AY391" s="69"/>
      <c r="AZ391" s="69"/>
      <c r="BA391" s="69"/>
      <c r="BB391" s="69"/>
    </row>
    <row r="392" spans="51:54" x14ac:dyDescent="0.2">
      <c r="AY392" s="69"/>
      <c r="AZ392" s="69"/>
      <c r="BA392" s="69"/>
      <c r="BB392" s="69"/>
    </row>
    <row r="393" spans="51:54" x14ac:dyDescent="0.2">
      <c r="AY393" s="69"/>
      <c r="AZ393" s="69"/>
      <c r="BA393" s="69"/>
      <c r="BB393" s="69"/>
    </row>
    <row r="394" spans="51:54" x14ac:dyDescent="0.2">
      <c r="AY394" s="69"/>
      <c r="AZ394" s="69"/>
      <c r="BA394" s="69"/>
      <c r="BB394" s="69"/>
    </row>
    <row r="395" spans="51:54" x14ac:dyDescent="0.2">
      <c r="AY395" s="69"/>
      <c r="AZ395" s="69"/>
      <c r="BA395" s="69"/>
      <c r="BB395" s="69"/>
    </row>
    <row r="396" spans="51:54" x14ac:dyDescent="0.2">
      <c r="AY396" s="69"/>
      <c r="AZ396" s="69"/>
      <c r="BA396" s="69"/>
      <c r="BB396" s="69"/>
    </row>
    <row r="397" spans="51:54" x14ac:dyDescent="0.2">
      <c r="AY397" s="69"/>
      <c r="AZ397" s="69"/>
      <c r="BA397" s="69"/>
      <c r="BB397" s="69"/>
    </row>
    <row r="398" spans="51:54" x14ac:dyDescent="0.2">
      <c r="AY398" s="69"/>
      <c r="AZ398" s="69"/>
      <c r="BA398" s="69"/>
      <c r="BB398" s="69"/>
    </row>
    <row r="399" spans="51:54" x14ac:dyDescent="0.2">
      <c r="AY399" s="69"/>
      <c r="AZ399" s="69"/>
      <c r="BA399" s="69"/>
      <c r="BB399" s="69"/>
    </row>
    <row r="400" spans="51:54" x14ac:dyDescent="0.2">
      <c r="AY400" s="69"/>
      <c r="AZ400" s="69"/>
      <c r="BA400" s="69"/>
      <c r="BB400" s="69"/>
    </row>
    <row r="401" spans="51:54" x14ac:dyDescent="0.2">
      <c r="AY401" s="69"/>
      <c r="AZ401" s="69"/>
      <c r="BA401" s="69"/>
      <c r="BB401" s="69"/>
    </row>
    <row r="402" spans="51:54" x14ac:dyDescent="0.2">
      <c r="AY402" s="69"/>
      <c r="AZ402" s="69"/>
      <c r="BA402" s="69"/>
      <c r="BB402" s="69"/>
    </row>
    <row r="403" spans="51:54" x14ac:dyDescent="0.2">
      <c r="AY403" s="69"/>
      <c r="AZ403" s="69"/>
      <c r="BA403" s="69"/>
      <c r="BB403" s="69"/>
    </row>
    <row r="404" spans="51:54" x14ac:dyDescent="0.2">
      <c r="AY404" s="69"/>
      <c r="AZ404" s="69"/>
      <c r="BA404" s="69"/>
      <c r="BB404" s="69"/>
    </row>
    <row r="405" spans="51:54" x14ac:dyDescent="0.2">
      <c r="AY405" s="69"/>
      <c r="AZ405" s="69"/>
      <c r="BA405" s="69"/>
      <c r="BB405" s="69"/>
    </row>
    <row r="406" spans="51:54" x14ac:dyDescent="0.2">
      <c r="AY406" s="69"/>
      <c r="AZ406" s="69"/>
      <c r="BA406" s="69"/>
      <c r="BB406" s="69"/>
    </row>
    <row r="407" spans="51:54" x14ac:dyDescent="0.2">
      <c r="AY407" s="69"/>
      <c r="AZ407" s="69"/>
      <c r="BA407" s="69"/>
      <c r="BB407" s="69"/>
    </row>
    <row r="408" spans="51:54" x14ac:dyDescent="0.2">
      <c r="AY408" s="69"/>
      <c r="AZ408" s="69"/>
      <c r="BA408" s="69"/>
      <c r="BB408" s="69"/>
    </row>
  </sheetData>
  <autoFilter ref="A11:BB85" xr:uid="{111E4D45-CB2E-4F72-8DC6-F4FD4F40CE8B}"/>
  <mergeCells count="231">
    <mergeCell ref="F10:H10"/>
    <mergeCell ref="F11:H11"/>
    <mergeCell ref="F12:H12"/>
    <mergeCell ref="F13:H13"/>
    <mergeCell ref="F14:H14"/>
    <mergeCell ref="K7:L7"/>
    <mergeCell ref="K8:L8"/>
    <mergeCell ref="Q1:Q2"/>
    <mergeCell ref="B2:G3"/>
    <mergeCell ref="K4:L4"/>
    <mergeCell ref="H4:I4"/>
    <mergeCell ref="K5:L6"/>
    <mergeCell ref="Q5:Q6"/>
    <mergeCell ref="F20:H20"/>
    <mergeCell ref="F21:H21"/>
    <mergeCell ref="F22:H22"/>
    <mergeCell ref="F23:H23"/>
    <mergeCell ref="F24:H24"/>
    <mergeCell ref="F15:H15"/>
    <mergeCell ref="F16:H16"/>
    <mergeCell ref="F17:H17"/>
    <mergeCell ref="F18:H18"/>
    <mergeCell ref="F19:H19"/>
    <mergeCell ref="F30:H30"/>
    <mergeCell ref="F31:H31"/>
    <mergeCell ref="F32:H32"/>
    <mergeCell ref="F33:H33"/>
    <mergeCell ref="F34:H34"/>
    <mergeCell ref="F25:H25"/>
    <mergeCell ref="F26:H26"/>
    <mergeCell ref="F27:H27"/>
    <mergeCell ref="F28:H28"/>
    <mergeCell ref="F29:H29"/>
    <mergeCell ref="F41:H41"/>
    <mergeCell ref="F42:H42"/>
    <mergeCell ref="F43:H43"/>
    <mergeCell ref="F44:H44"/>
    <mergeCell ref="F45:H45"/>
    <mergeCell ref="F35:H35"/>
    <mergeCell ref="F36:H36"/>
    <mergeCell ref="F37:H37"/>
    <mergeCell ref="F38:H38"/>
    <mergeCell ref="F40:H40"/>
    <mergeCell ref="F65:H65"/>
    <mergeCell ref="F51:H51"/>
    <mergeCell ref="F52:H52"/>
    <mergeCell ref="F53:H53"/>
    <mergeCell ref="F54:H54"/>
    <mergeCell ref="F55:H55"/>
    <mergeCell ref="F46:H46"/>
    <mergeCell ref="F47:H47"/>
    <mergeCell ref="F48:H48"/>
    <mergeCell ref="F49:H49"/>
    <mergeCell ref="F50:H50"/>
    <mergeCell ref="F63:H63"/>
    <mergeCell ref="M16:O16"/>
    <mergeCell ref="P16:R16"/>
    <mergeCell ref="J17:K17"/>
    <mergeCell ref="M17:O17"/>
    <mergeCell ref="P17:R17"/>
    <mergeCell ref="F66:H66"/>
    <mergeCell ref="M10:O10"/>
    <mergeCell ref="P10:R10"/>
    <mergeCell ref="J12:K12"/>
    <mergeCell ref="M12:O12"/>
    <mergeCell ref="P12:R12"/>
    <mergeCell ref="J13:K13"/>
    <mergeCell ref="M13:O13"/>
    <mergeCell ref="P13:R13"/>
    <mergeCell ref="J14:K14"/>
    <mergeCell ref="M14:O14"/>
    <mergeCell ref="P14:R14"/>
    <mergeCell ref="J15:K15"/>
    <mergeCell ref="M15:O15"/>
    <mergeCell ref="P15:R15"/>
    <mergeCell ref="J16:K16"/>
    <mergeCell ref="F56:H56"/>
    <mergeCell ref="F57:H57"/>
    <mergeCell ref="F58:H58"/>
    <mergeCell ref="J20:K20"/>
    <mergeCell ref="M20:O20"/>
    <mergeCell ref="P20:R20"/>
    <mergeCell ref="J21:K21"/>
    <mergeCell ref="M21:O21"/>
    <mergeCell ref="P21:R21"/>
    <mergeCell ref="J18:K18"/>
    <mergeCell ref="M18:O18"/>
    <mergeCell ref="P18:R18"/>
    <mergeCell ref="J19:K19"/>
    <mergeCell ref="M19:O19"/>
    <mergeCell ref="P19:R19"/>
    <mergeCell ref="J24:K24"/>
    <mergeCell ref="M24:O24"/>
    <mergeCell ref="P24:R24"/>
    <mergeCell ref="J25:K25"/>
    <mergeCell ref="M25:O25"/>
    <mergeCell ref="P25:R25"/>
    <mergeCell ref="J22:K22"/>
    <mergeCell ref="M22:O22"/>
    <mergeCell ref="P22:R22"/>
    <mergeCell ref="J23:K23"/>
    <mergeCell ref="M23:O23"/>
    <mergeCell ref="P23:R23"/>
    <mergeCell ref="J28:K28"/>
    <mergeCell ref="M28:O28"/>
    <mergeCell ref="P28:R28"/>
    <mergeCell ref="J29:K29"/>
    <mergeCell ref="M29:O29"/>
    <mergeCell ref="P29:R29"/>
    <mergeCell ref="J26:K26"/>
    <mergeCell ref="M26:O26"/>
    <mergeCell ref="P26:R26"/>
    <mergeCell ref="J27:K27"/>
    <mergeCell ref="M27:O27"/>
    <mergeCell ref="P27:R27"/>
    <mergeCell ref="J32:K32"/>
    <mergeCell ref="M32:O32"/>
    <mergeCell ref="P32:R32"/>
    <mergeCell ref="J33:K33"/>
    <mergeCell ref="M33:O33"/>
    <mergeCell ref="P33:R33"/>
    <mergeCell ref="J30:K30"/>
    <mergeCell ref="M30:O30"/>
    <mergeCell ref="P30:R30"/>
    <mergeCell ref="J31:K31"/>
    <mergeCell ref="M31:O31"/>
    <mergeCell ref="P31:R31"/>
    <mergeCell ref="J36:K36"/>
    <mergeCell ref="M36:O36"/>
    <mergeCell ref="P36:R36"/>
    <mergeCell ref="J37:K37"/>
    <mergeCell ref="M37:O37"/>
    <mergeCell ref="P37:R37"/>
    <mergeCell ref="J34:K34"/>
    <mergeCell ref="M34:O34"/>
    <mergeCell ref="P34:R34"/>
    <mergeCell ref="J35:K35"/>
    <mergeCell ref="M35:O35"/>
    <mergeCell ref="P35:R35"/>
    <mergeCell ref="J41:K41"/>
    <mergeCell ref="M41:O41"/>
    <mergeCell ref="P41:R41"/>
    <mergeCell ref="J42:K42"/>
    <mergeCell ref="M42:O42"/>
    <mergeCell ref="P42:R42"/>
    <mergeCell ref="J38:K38"/>
    <mergeCell ref="M38:O38"/>
    <mergeCell ref="P38:R38"/>
    <mergeCell ref="J40:K40"/>
    <mergeCell ref="M40:O40"/>
    <mergeCell ref="P40:R40"/>
    <mergeCell ref="J45:K45"/>
    <mergeCell ref="M45:O45"/>
    <mergeCell ref="P45:R45"/>
    <mergeCell ref="J46:K46"/>
    <mergeCell ref="M46:O46"/>
    <mergeCell ref="P46:R46"/>
    <mergeCell ref="J43:K43"/>
    <mergeCell ref="M43:O43"/>
    <mergeCell ref="P43:R43"/>
    <mergeCell ref="J44:K44"/>
    <mergeCell ref="M44:O44"/>
    <mergeCell ref="P44:R44"/>
    <mergeCell ref="J49:K49"/>
    <mergeCell ref="M49:O49"/>
    <mergeCell ref="P49:R49"/>
    <mergeCell ref="J50:K50"/>
    <mergeCell ref="M50:O50"/>
    <mergeCell ref="P50:R50"/>
    <mergeCell ref="J47:K47"/>
    <mergeCell ref="M47:O47"/>
    <mergeCell ref="P47:R47"/>
    <mergeCell ref="J48:K48"/>
    <mergeCell ref="M48:O48"/>
    <mergeCell ref="P48:R48"/>
    <mergeCell ref="J53:K53"/>
    <mergeCell ref="M53:O53"/>
    <mergeCell ref="P53:R53"/>
    <mergeCell ref="J54:K54"/>
    <mergeCell ref="M54:O54"/>
    <mergeCell ref="P54:R54"/>
    <mergeCell ref="J51:K51"/>
    <mergeCell ref="M51:O51"/>
    <mergeCell ref="P51:R51"/>
    <mergeCell ref="J52:K52"/>
    <mergeCell ref="M52:O52"/>
    <mergeCell ref="P52:R52"/>
    <mergeCell ref="T5:U9"/>
    <mergeCell ref="J66:K66"/>
    <mergeCell ref="M66:O66"/>
    <mergeCell ref="P66:R66"/>
    <mergeCell ref="M68:O68"/>
    <mergeCell ref="P68:R68"/>
    <mergeCell ref="J62:K62"/>
    <mergeCell ref="M62:O62"/>
    <mergeCell ref="P62:R62"/>
    <mergeCell ref="J65:K65"/>
    <mergeCell ref="M65:O65"/>
    <mergeCell ref="P65:R65"/>
    <mergeCell ref="J57:K57"/>
    <mergeCell ref="M57:O57"/>
    <mergeCell ref="P57:R57"/>
    <mergeCell ref="J58:K58"/>
    <mergeCell ref="M58:O58"/>
    <mergeCell ref="P58:R58"/>
    <mergeCell ref="J55:K55"/>
    <mergeCell ref="M55:O55"/>
    <mergeCell ref="P55:R55"/>
    <mergeCell ref="J56:K56"/>
    <mergeCell ref="M56:O56"/>
    <mergeCell ref="P56:R56"/>
    <mergeCell ref="J63:K63"/>
    <mergeCell ref="M63:O63"/>
    <mergeCell ref="P63:R63"/>
    <mergeCell ref="F64:H64"/>
    <mergeCell ref="J64:K64"/>
    <mergeCell ref="M64:O64"/>
    <mergeCell ref="P64:R64"/>
    <mergeCell ref="F59:H59"/>
    <mergeCell ref="J59:K59"/>
    <mergeCell ref="M59:O59"/>
    <mergeCell ref="P59:R59"/>
    <mergeCell ref="F60:H60"/>
    <mergeCell ref="J60:K60"/>
    <mergeCell ref="M60:O60"/>
    <mergeCell ref="P60:R60"/>
    <mergeCell ref="F61:H61"/>
    <mergeCell ref="J61:K61"/>
    <mergeCell ref="M61:O61"/>
    <mergeCell ref="P61:R61"/>
    <mergeCell ref="F62:H62"/>
  </mergeCells>
  <phoneticPr fontId="18" type="noConversion"/>
  <printOptions horizontalCentered="1"/>
  <pageMargins left="0.39370078740157483" right="0.39370078740157483" top="0.78740157480314965" bottom="0.39370078740157483" header="0.31496062992125984" footer="0.51181102362204722"/>
  <pageSetup paperSize="9" scale="43" orientation="landscape" r:id="rId1"/>
  <headerFooter alignWithMargins="0">
    <oddHeader>&amp;C&amp;"Arial,Negrito"&amp;12&amp;F</oddHeader>
    <oddFooter>&amp;C&amp;"Arial,Negrito"&amp;12&amp;A</oddFooter>
  </headerFooter>
  <rowBreaks count="1" manualBreakCount="1">
    <brk id="38" max="18" man="1"/>
  </rowBreaks>
  <ignoredErrors>
    <ignoredError sqref="C4:Q8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33ED2-9830-4355-AA79-5BD546F81641}">
  <sheetPr>
    <pageSetUpPr fitToPage="1"/>
  </sheetPr>
  <dimension ref="A1:BB408"/>
  <sheetViews>
    <sheetView showGridLines="0" showZeros="0" zoomScaleNormal="100" zoomScaleSheetLayoutView="50" workbookViewId="0"/>
  </sheetViews>
  <sheetFormatPr defaultColWidth="21.7109375" defaultRowHeight="10.199999999999999" x14ac:dyDescent="0.2"/>
  <cols>
    <col min="1" max="1" width="9.28515625" style="71" customWidth="1"/>
    <col min="2" max="2" width="8.140625" style="71" customWidth="1"/>
    <col min="3" max="3" width="46.7109375" style="9" customWidth="1"/>
    <col min="4" max="4" width="15.42578125" style="9" customWidth="1"/>
    <col min="5" max="5" width="5.42578125" style="9" customWidth="1"/>
    <col min="6" max="6" width="6.85546875" style="9" customWidth="1"/>
    <col min="7" max="7" width="12.7109375" style="9" customWidth="1"/>
    <col min="8" max="8" width="6.42578125" style="9" customWidth="1"/>
    <col min="9" max="9" width="11.42578125" style="9" customWidth="1"/>
    <col min="10" max="10" width="11.85546875" style="9" customWidth="1"/>
    <col min="11" max="11" width="3.140625" style="9" customWidth="1"/>
    <col min="12" max="12" width="10.42578125" style="9" customWidth="1"/>
    <col min="13" max="15" width="12.28515625" style="9" customWidth="1"/>
    <col min="16" max="16" width="11.7109375" style="9" customWidth="1"/>
    <col min="17" max="17" width="13.140625" style="9" customWidth="1"/>
    <col min="18" max="18" width="10.42578125" style="9" customWidth="1"/>
    <col min="19" max="19" width="14.42578125" style="9" customWidth="1"/>
    <col min="20" max="20" width="4.42578125" style="48" customWidth="1"/>
    <col min="21" max="21" width="4.42578125" style="9" customWidth="1"/>
    <col min="22" max="22" width="2.140625" style="9" customWidth="1"/>
    <col min="23" max="25" width="14.7109375" style="9" customWidth="1"/>
    <col min="26" max="26" width="25" style="9" customWidth="1"/>
    <col min="27" max="27" width="22.28515625" style="9" customWidth="1"/>
    <col min="28" max="28" width="2.85546875" style="9" customWidth="1"/>
    <col min="29" max="29" width="18.140625" style="9" customWidth="1"/>
    <col min="30" max="30" width="17.42578125" style="9" customWidth="1"/>
    <col min="31" max="31" width="17.85546875" style="9" customWidth="1"/>
    <col min="32" max="32" width="17.42578125" style="9" customWidth="1"/>
    <col min="33" max="33" width="17.85546875" style="9" customWidth="1"/>
    <col min="34" max="34" width="2.85546875" style="9" customWidth="1"/>
    <col min="35" max="35" width="13.28515625" style="9" customWidth="1"/>
    <col min="36" max="36" width="17.42578125" style="9" customWidth="1"/>
    <col min="37" max="37" width="19.42578125" style="9" bestFit="1" customWidth="1"/>
    <col min="38" max="38" width="2.85546875" style="9" customWidth="1"/>
    <col min="39" max="39" width="13.28515625" style="9" customWidth="1"/>
    <col min="40" max="40" width="17.42578125" style="9" customWidth="1"/>
    <col min="41" max="41" width="19.42578125" style="9" bestFit="1" customWidth="1"/>
    <col min="42" max="42" width="2.85546875" style="9" customWidth="1"/>
    <col min="43" max="43" width="13.28515625" style="9" customWidth="1"/>
    <col min="44" max="44" width="17.42578125" style="9" customWidth="1"/>
    <col min="45" max="45" width="17.85546875" style="9" customWidth="1"/>
    <col min="46" max="46" width="2.85546875" style="9" customWidth="1"/>
    <col min="47" max="47" width="13.28515625" style="9" customWidth="1"/>
    <col min="48" max="48" width="19.140625" style="9" customWidth="1"/>
    <col min="49" max="49" width="20" style="9" customWidth="1"/>
    <col min="50" max="50" width="2.85546875" style="9" customWidth="1"/>
    <col min="51" max="51" width="13.28515625" style="9" customWidth="1"/>
    <col min="52" max="52" width="19.85546875" style="9" bestFit="1" customWidth="1"/>
    <col min="53" max="53" width="19.7109375" style="9" bestFit="1" customWidth="1"/>
    <col min="54" max="16384" width="21.7109375" style="9"/>
  </cols>
  <sheetData>
    <row r="1" spans="1:54" ht="13.2" customHeight="1" x14ac:dyDescent="0.2">
      <c r="A1" s="170"/>
      <c r="B1" s="171"/>
      <c r="C1" s="8"/>
      <c r="D1" s="8"/>
      <c r="E1" s="8"/>
      <c r="F1" s="8"/>
      <c r="G1" s="8"/>
      <c r="H1" s="222" t="s">
        <v>147</v>
      </c>
      <c r="I1" s="300"/>
      <c r="J1" s="223"/>
      <c r="K1" s="300" t="s">
        <v>146</v>
      </c>
      <c r="L1" s="301"/>
      <c r="M1" s="162" t="s">
        <v>75</v>
      </c>
      <c r="N1" s="154"/>
      <c r="O1" s="154"/>
      <c r="P1" s="155"/>
      <c r="Q1" s="883">
        <f>IF(OR(Q3=0,Q4=0),0,ROUND((Q3/Q4-1),4))</f>
        <v>0</v>
      </c>
      <c r="R1" s="141"/>
      <c r="S1" s="182"/>
      <c r="T1" s="7"/>
      <c r="U1" s="3"/>
    </row>
    <row r="2" spans="1:54" ht="13.2" customHeight="1" x14ac:dyDescent="0.2">
      <c r="A2" s="172"/>
      <c r="B2" s="885" t="s">
        <v>78</v>
      </c>
      <c r="C2" s="885"/>
      <c r="D2" s="885"/>
      <c r="E2" s="885"/>
      <c r="F2" s="885"/>
      <c r="G2" s="885"/>
      <c r="H2" s="152" t="s">
        <v>148</v>
      </c>
      <c r="I2" s="297"/>
      <c r="J2" s="299"/>
      <c r="K2" s="297" t="s">
        <v>145</v>
      </c>
      <c r="L2" s="298"/>
      <c r="M2" s="163" t="s">
        <v>73</v>
      </c>
      <c r="N2" s="160"/>
      <c r="O2" s="294"/>
      <c r="P2" s="159"/>
      <c r="Q2" s="884"/>
      <c r="R2" s="183"/>
      <c r="S2" s="184"/>
      <c r="T2" s="18"/>
    </row>
    <row r="3" spans="1:54" ht="13.2" customHeight="1" x14ac:dyDescent="0.2">
      <c r="A3" s="172"/>
      <c r="B3" s="885"/>
      <c r="C3" s="885"/>
      <c r="D3" s="885"/>
      <c r="E3" s="885"/>
      <c r="F3" s="885"/>
      <c r="G3" s="885"/>
      <c r="H3" s="224" t="s">
        <v>69</v>
      </c>
      <c r="I3" s="226"/>
      <c r="J3" s="225"/>
      <c r="K3" s="226" t="s">
        <v>104</v>
      </c>
      <c r="L3" s="227"/>
      <c r="M3" s="201" t="s">
        <v>101</v>
      </c>
      <c r="N3" s="158"/>
      <c r="O3" s="295" t="str">
        <f>IF(G8=0,"",IF(MONTH(G8)=1,12,(MONTH(G8)-1)))</f>
        <v/>
      </c>
      <c r="P3" s="293" t="str">
        <f>IF(G8=0,"",CONCATENATE("/  ",IF(MONTH(G8)=1,(YEAR(G8)-1),YEAR(G8))))</f>
        <v/>
      </c>
      <c r="Q3" s="289"/>
      <c r="R3" s="169" t="s">
        <v>72</v>
      </c>
      <c r="S3" s="150"/>
      <c r="T3" s="18"/>
    </row>
    <row r="4" spans="1:54" ht="13.2" customHeight="1" thickBot="1" x14ac:dyDescent="0.25">
      <c r="A4" s="19"/>
      <c r="B4" s="20"/>
      <c r="C4" s="21"/>
      <c r="D4" s="25"/>
      <c r="E4" s="27"/>
      <c r="F4" s="27"/>
      <c r="G4" s="27"/>
      <c r="H4" s="888">
        <f>G8</f>
        <v>0</v>
      </c>
      <c r="I4" s="889"/>
      <c r="J4" s="302"/>
      <c r="K4" s="886"/>
      <c r="L4" s="887"/>
      <c r="M4" s="143" t="s">
        <v>102</v>
      </c>
      <c r="N4" s="202"/>
      <c r="O4" s="296" t="str">
        <f>PROPOSTA!M3</f>
        <v/>
      </c>
      <c r="P4" s="278" t="str">
        <f>PROPOSTA!N3</f>
        <v/>
      </c>
      <c r="Q4" s="290">
        <f>PROPOSTA!O2</f>
        <v>0</v>
      </c>
      <c r="R4" s="149"/>
      <c r="S4" s="150"/>
      <c r="T4" s="18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Y4" s="69"/>
      <c r="AZ4" s="69"/>
      <c r="BA4" s="69"/>
      <c r="BB4" s="69"/>
    </row>
    <row r="5" spans="1:54" ht="14.4" customHeight="1" thickBot="1" x14ac:dyDescent="0.25">
      <c r="A5" s="173" t="s">
        <v>3</v>
      </c>
      <c r="B5" s="83"/>
      <c r="C5" s="310">
        <f>PROPOSTA!C6</f>
        <v>0</v>
      </c>
      <c r="D5" s="323"/>
      <c r="E5" s="324"/>
      <c r="F5" s="325" t="s">
        <v>59</v>
      </c>
      <c r="G5" s="305">
        <f>PROPOSTA!F6</f>
        <v>0</v>
      </c>
      <c r="H5" s="152" t="s">
        <v>68</v>
      </c>
      <c r="I5" s="153"/>
      <c r="J5" s="153"/>
      <c r="K5" s="894">
        <f>IF(OR(K7=0,K8=0),0,ROUND((K7/K8-1),4))</f>
        <v>0</v>
      </c>
      <c r="L5" s="895"/>
      <c r="M5" s="177" t="s">
        <v>70</v>
      </c>
      <c r="N5" s="203"/>
      <c r="O5" s="203"/>
      <c r="P5" s="46"/>
      <c r="Q5" s="883">
        <f>IF(OR(Q7=0,Q8=0),0,ROUND((Q7/Q8-1),4))</f>
        <v>0</v>
      </c>
      <c r="R5" s="148"/>
      <c r="S5" s="151"/>
      <c r="T5" s="829" t="s">
        <v>13</v>
      </c>
      <c r="U5" s="830"/>
      <c r="AU5" s="69"/>
      <c r="AV5" s="69"/>
      <c r="AY5" s="69"/>
      <c r="AZ5" s="69"/>
      <c r="BA5" s="69"/>
      <c r="BB5" s="69"/>
    </row>
    <row r="6" spans="1:54" ht="14.4" customHeight="1" x14ac:dyDescent="0.2">
      <c r="A6" s="146" t="s">
        <v>5</v>
      </c>
      <c r="B6" s="84"/>
      <c r="C6" s="308">
        <f>PROPOSTA!C7</f>
        <v>0</v>
      </c>
      <c r="D6" s="326"/>
      <c r="E6" s="327"/>
      <c r="F6" s="328" t="s">
        <v>60</v>
      </c>
      <c r="G6" s="306">
        <f>PROPOSTA!F7</f>
        <v>0</v>
      </c>
      <c r="H6" s="176" t="s">
        <v>71</v>
      </c>
      <c r="I6" s="153"/>
      <c r="J6" s="156"/>
      <c r="K6" s="896"/>
      <c r="L6" s="897"/>
      <c r="M6" s="178" t="s">
        <v>73</v>
      </c>
      <c r="N6" s="160"/>
      <c r="O6" s="294"/>
      <c r="P6" s="159"/>
      <c r="Q6" s="884"/>
      <c r="R6" s="164" t="s">
        <v>76</v>
      </c>
      <c r="S6" s="166">
        <f>Q1</f>
        <v>0</v>
      </c>
      <c r="T6" s="831"/>
      <c r="U6" s="832"/>
      <c r="AY6" s="69"/>
      <c r="AZ6" s="69"/>
      <c r="BA6" s="69"/>
      <c r="BB6" s="69"/>
    </row>
    <row r="7" spans="1:54" ht="14.4" customHeight="1" x14ac:dyDescent="0.2">
      <c r="A7" s="146" t="s">
        <v>77</v>
      </c>
      <c r="B7" s="84"/>
      <c r="C7" s="308">
        <f>PROPOSTA!I6</f>
        <v>0</v>
      </c>
      <c r="D7" s="326"/>
      <c r="E7" s="327"/>
      <c r="F7" s="329" t="s">
        <v>61</v>
      </c>
      <c r="G7" s="330"/>
      <c r="H7" s="142" t="s">
        <v>79</v>
      </c>
      <c r="I7" s="145"/>
      <c r="J7" s="174">
        <f>G8</f>
        <v>0</v>
      </c>
      <c r="K7" s="890"/>
      <c r="L7" s="891"/>
      <c r="M7" s="201" t="s">
        <v>101</v>
      </c>
      <c r="N7" s="158"/>
      <c r="O7" s="295" t="str">
        <f>IF(G8=0,"",IF(MONTH(G8)=1,12,(MONTH(G8)-1)))</f>
        <v/>
      </c>
      <c r="P7" s="293" t="str">
        <f>IF(G8=0,"",CONCATENATE("/  ",IF(MONTH(G8)=1,(YEAR(G8)-1),YEAR(G8))))</f>
        <v/>
      </c>
      <c r="Q7" s="289"/>
      <c r="R7" s="168" t="s">
        <v>58</v>
      </c>
      <c r="S7" s="157">
        <f>Q5</f>
        <v>0</v>
      </c>
      <c r="T7" s="831"/>
      <c r="U7" s="83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Y7" s="69"/>
      <c r="AZ7" s="69"/>
      <c r="BA7" s="69"/>
      <c r="BB7" s="69"/>
    </row>
    <row r="8" spans="1:54" ht="14.4" customHeight="1" thickBot="1" x14ac:dyDescent="0.25">
      <c r="A8" s="147" t="s">
        <v>7</v>
      </c>
      <c r="B8" s="85"/>
      <c r="C8" s="309">
        <f>PROPOSTA!C8</f>
        <v>0</v>
      </c>
      <c r="D8" s="331"/>
      <c r="E8" s="332"/>
      <c r="F8" s="333" t="s">
        <v>62</v>
      </c>
      <c r="G8" s="488"/>
      <c r="H8" s="143" t="s">
        <v>80</v>
      </c>
      <c r="I8" s="161"/>
      <c r="J8" s="175">
        <f>PROPOSTA!R6</f>
        <v>0</v>
      </c>
      <c r="K8" s="892">
        <f>PROPOSTA!V6</f>
        <v>0</v>
      </c>
      <c r="L8" s="893"/>
      <c r="M8" s="143" t="s">
        <v>102</v>
      </c>
      <c r="N8" s="202"/>
      <c r="O8" s="296" t="str">
        <f>PROPOSTA!M3</f>
        <v/>
      </c>
      <c r="P8" s="278" t="str">
        <f>PROPOSTA!N3</f>
        <v/>
      </c>
      <c r="Q8" s="290">
        <f>PROPOSTA!O3</f>
        <v>0</v>
      </c>
      <c r="R8" s="165" t="s">
        <v>74</v>
      </c>
      <c r="S8" s="167">
        <f>IF(Q5=0,0,ROUND((0.75*Q5+0.25*K5),4))</f>
        <v>0</v>
      </c>
      <c r="T8" s="831"/>
      <c r="U8" s="832"/>
      <c r="V8" s="199"/>
      <c r="AU8" s="69"/>
      <c r="AV8" s="69"/>
      <c r="AY8" s="69"/>
      <c r="AZ8" s="69"/>
      <c r="BA8" s="69"/>
      <c r="BB8" s="69"/>
    </row>
    <row r="9" spans="1:54" ht="15.6" customHeight="1" thickBot="1" x14ac:dyDescent="0.25">
      <c r="A9" s="139" t="s">
        <v>8</v>
      </c>
      <c r="B9" s="140" t="s">
        <v>9</v>
      </c>
      <c r="C9" s="138" t="s">
        <v>10</v>
      </c>
      <c r="D9" s="195"/>
      <c r="E9" s="129"/>
      <c r="F9" s="431" t="s">
        <v>162</v>
      </c>
      <c r="G9" s="431"/>
      <c r="H9" s="432"/>
      <c r="I9" s="37" t="s">
        <v>81</v>
      </c>
      <c r="J9" s="37"/>
      <c r="K9" s="181"/>
      <c r="L9" s="266"/>
      <c r="M9" s="185" t="s">
        <v>64</v>
      </c>
      <c r="N9" s="185"/>
      <c r="O9" s="291"/>
      <c r="P9" s="292" t="s">
        <v>65</v>
      </c>
      <c r="Q9" s="39"/>
      <c r="R9" s="128"/>
      <c r="S9" s="187" t="s">
        <v>66</v>
      </c>
      <c r="T9" s="881"/>
      <c r="U9" s="834"/>
      <c r="W9" s="263"/>
      <c r="X9" s="237"/>
      <c r="Y9" s="266"/>
      <c r="AY9" s="69"/>
      <c r="AZ9" s="69"/>
      <c r="BA9" s="69"/>
      <c r="BB9" s="69"/>
    </row>
    <row r="10" spans="1:54" ht="43.95" customHeight="1" thickBot="1" x14ac:dyDescent="0.25">
      <c r="A10" s="436" t="s">
        <v>14</v>
      </c>
      <c r="B10" s="437"/>
      <c r="C10" s="438"/>
      <c r="D10" s="439" t="s">
        <v>91</v>
      </c>
      <c r="E10" s="440" t="s">
        <v>23</v>
      </c>
      <c r="F10" s="877" t="s">
        <v>163</v>
      </c>
      <c r="G10" s="870"/>
      <c r="H10" s="871"/>
      <c r="I10" s="441" t="s">
        <v>82</v>
      </c>
      <c r="J10" s="442" t="s">
        <v>56</v>
      </c>
      <c r="K10" s="443"/>
      <c r="L10" s="444" t="s">
        <v>63</v>
      </c>
      <c r="M10" s="877" t="s">
        <v>164</v>
      </c>
      <c r="N10" s="870"/>
      <c r="O10" s="871"/>
      <c r="P10" s="869" t="s">
        <v>165</v>
      </c>
      <c r="Q10" s="870"/>
      <c r="R10" s="871"/>
      <c r="S10" s="445" t="s">
        <v>67</v>
      </c>
      <c r="T10" s="427" t="s">
        <v>15</v>
      </c>
      <c r="U10" s="90" t="s">
        <v>16</v>
      </c>
      <c r="W10" s="267" t="s">
        <v>139</v>
      </c>
      <c r="X10" s="269" t="s">
        <v>140</v>
      </c>
      <c r="Y10" s="268" t="s">
        <v>111</v>
      </c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Y10" s="69"/>
      <c r="AZ10" s="69"/>
      <c r="BA10" s="69"/>
      <c r="BB10" s="69"/>
    </row>
    <row r="11" spans="1:54" ht="10.8" thickBot="1" x14ac:dyDescent="0.25">
      <c r="A11" s="454"/>
      <c r="B11" s="403"/>
      <c r="C11" s="404" t="s">
        <v>17</v>
      </c>
      <c r="D11" s="455"/>
      <c r="E11" s="382"/>
      <c r="F11" s="882"/>
      <c r="G11" s="882"/>
      <c r="H11" s="882"/>
      <c r="I11" s="382"/>
      <c r="J11" s="382"/>
      <c r="K11" s="382"/>
      <c r="L11" s="382"/>
      <c r="M11" s="382"/>
      <c r="N11" s="382"/>
      <c r="O11" s="382"/>
      <c r="P11" s="382"/>
      <c r="Q11" s="382"/>
      <c r="R11" s="382"/>
      <c r="S11" s="383"/>
      <c r="T11" s="57" t="str">
        <f>IF(S11&gt;0,"X","")</f>
        <v/>
      </c>
      <c r="U11" s="46" t="str">
        <f>IF(T11="X","x",IF(P11&gt;0,"x",""))</f>
        <v/>
      </c>
      <c r="W11" s="450"/>
      <c r="X11" s="44"/>
      <c r="Y11" s="451"/>
      <c r="AU11" s="69"/>
      <c r="AV11" s="69"/>
      <c r="AY11" s="69"/>
      <c r="AZ11" s="69"/>
      <c r="BA11" s="69"/>
      <c r="BB11" s="69"/>
    </row>
    <row r="12" spans="1:54" ht="20.399999999999999" customHeight="1" x14ac:dyDescent="0.2">
      <c r="A12" s="414">
        <v>589420</v>
      </c>
      <c r="B12" s="417" t="s">
        <v>193</v>
      </c>
      <c r="C12" s="134" t="s">
        <v>171</v>
      </c>
      <c r="D12" s="193" t="s">
        <v>85</v>
      </c>
      <c r="E12" s="130" t="s">
        <v>18</v>
      </c>
      <c r="F12" s="878">
        <f>PROPOSTA!O12</f>
        <v>0</v>
      </c>
      <c r="G12" s="879">
        <f>PROPOSTA!Q12</f>
        <v>0</v>
      </c>
      <c r="H12" s="880"/>
      <c r="I12" s="412">
        <f t="shared" ref="I12:I13" si="0">$S$8</f>
        <v>0</v>
      </c>
      <c r="J12" s="861">
        <f>IF(F12=0,0,F12*(1+I12))</f>
        <v>0</v>
      </c>
      <c r="K12" s="861">
        <f>G12+J12</f>
        <v>0</v>
      </c>
      <c r="L12" s="413">
        <f>X12</f>
        <v>0</v>
      </c>
      <c r="M12" s="873">
        <f>IF(Y12="excesso","excesso",IF(L12=0,0,ROUND(L12*F12,2)))</f>
        <v>0</v>
      </c>
      <c r="N12" s="870"/>
      <c r="O12" s="871"/>
      <c r="P12" s="869">
        <f>IF(L12=0,0,ROUND(L12*J12,2))</f>
        <v>0</v>
      </c>
      <c r="Q12" s="870"/>
      <c r="R12" s="871"/>
      <c r="S12" s="497">
        <f>P12-M12</f>
        <v>0</v>
      </c>
      <c r="U12" s="46" t="str">
        <f>IF(T12="X","x",IF(P12&gt;0,"x",""))</f>
        <v/>
      </c>
      <c r="W12" s="264"/>
      <c r="X12" s="270">
        <f>IF(W12=0,0,IF(W12&lt;'med g'!W12,"pouco",IF(W12&gt;PROPOSTA!R12,"EXCESSO",W12-'med g'!W12)))</f>
        <v>0</v>
      </c>
      <c r="Y12" s="238">
        <f>IF('med g'!Y12-X12&lt;0,"excesso",'med g'!Y12-X12)</f>
        <v>0</v>
      </c>
      <c r="AY12" s="69"/>
      <c r="AZ12" s="69"/>
      <c r="BA12" s="69"/>
      <c r="BB12" s="69"/>
    </row>
    <row r="13" spans="1:54" x14ac:dyDescent="0.2">
      <c r="A13" s="49">
        <v>589190</v>
      </c>
      <c r="B13" s="50" t="s">
        <v>193</v>
      </c>
      <c r="C13" s="135" t="s">
        <v>172</v>
      </c>
      <c r="D13" s="194" t="s">
        <v>86</v>
      </c>
      <c r="E13" s="131" t="s">
        <v>18</v>
      </c>
      <c r="F13" s="856">
        <f>PROPOSTA!O13</f>
        <v>0</v>
      </c>
      <c r="G13" s="857">
        <f>PROPOSTA!Q13</f>
        <v>0</v>
      </c>
      <c r="H13" s="858"/>
      <c r="I13" s="179">
        <f t="shared" si="0"/>
        <v>0</v>
      </c>
      <c r="J13" s="859">
        <f t="shared" ref="J13:J38" si="1">IF(F13=0,0,F13*(1+I13))</f>
        <v>0</v>
      </c>
      <c r="K13" s="859">
        <f t="shared" ref="K13:K38" si="2">G13+J13</f>
        <v>0</v>
      </c>
      <c r="L13" s="275">
        <f t="shared" ref="L13:L31" si="3">X13</f>
        <v>0</v>
      </c>
      <c r="M13" s="852">
        <f>IF(Y13="excesso","excesso",IF(L13=0,0,ROUND(L13*F13,2)))</f>
        <v>0</v>
      </c>
      <c r="N13" s="853"/>
      <c r="O13" s="854"/>
      <c r="P13" s="855">
        <f>IF(L13=0,0,ROUND(L13*J13,2))</f>
        <v>0</v>
      </c>
      <c r="Q13" s="853"/>
      <c r="R13" s="854"/>
      <c r="S13" s="485">
        <f t="shared" ref="S13:S31" si="4">P13-M13</f>
        <v>0</v>
      </c>
      <c r="U13" s="46" t="str">
        <f t="shared" ref="U13:U66" si="5">IF(T13="X","x",IF(P13&gt;0,"x",""))</f>
        <v/>
      </c>
      <c r="W13" s="264"/>
      <c r="X13" s="270">
        <f>IF(W13=0,0,IF(W13&lt;'med g'!W13,"pouco",IF(W13&gt;PROPOSTA!R13,"EXCESSO",W13-'med g'!W13)))</f>
        <v>0</v>
      </c>
      <c r="Y13" s="239">
        <f>IF('med g'!Y13-X13&lt;0,"excesso",'med g'!Y13-X13)</f>
        <v>0</v>
      </c>
      <c r="Z13" s="46"/>
      <c r="AA13" s="46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Y13" s="69"/>
      <c r="AZ13" s="69"/>
      <c r="BA13" s="69"/>
      <c r="BB13" s="69"/>
    </row>
    <row r="14" spans="1:54" x14ac:dyDescent="0.2">
      <c r="A14" s="51">
        <v>589100</v>
      </c>
      <c r="B14" s="50" t="s">
        <v>193</v>
      </c>
      <c r="C14" s="136" t="s">
        <v>173</v>
      </c>
      <c r="D14" s="194" t="s">
        <v>76</v>
      </c>
      <c r="E14" s="131" t="s">
        <v>18</v>
      </c>
      <c r="F14" s="856">
        <f>PROPOSTA!O14</f>
        <v>0</v>
      </c>
      <c r="G14" s="857">
        <f>PROPOSTA!Q14</f>
        <v>0</v>
      </c>
      <c r="H14" s="858"/>
      <c r="I14" s="179">
        <f>$S$6</f>
        <v>0</v>
      </c>
      <c r="J14" s="859">
        <f t="shared" si="1"/>
        <v>0</v>
      </c>
      <c r="K14" s="859">
        <f t="shared" si="2"/>
        <v>0</v>
      </c>
      <c r="L14" s="275">
        <f t="shared" si="3"/>
        <v>0</v>
      </c>
      <c r="M14" s="852">
        <f t="shared" ref="M14:M38" si="6">IF(Y14="excesso","excesso",IF(L14=0,0,ROUND(L14*F14,2)))</f>
        <v>0</v>
      </c>
      <c r="N14" s="853"/>
      <c r="O14" s="854"/>
      <c r="P14" s="855">
        <f t="shared" ref="P14:P38" si="7">IF(L14=0,0,ROUND(L14*J14,2))</f>
        <v>0</v>
      </c>
      <c r="Q14" s="853"/>
      <c r="R14" s="854"/>
      <c r="S14" s="485">
        <f t="shared" si="4"/>
        <v>0</v>
      </c>
      <c r="U14" s="46" t="str">
        <f t="shared" si="5"/>
        <v/>
      </c>
      <c r="W14" s="264"/>
      <c r="X14" s="270">
        <f>IF(W14=0,0,IF(W14&lt;'med g'!W14,"pouco",IF(W14&gt;PROPOSTA!R14,"EXCESSO",W14-'med g'!W14)))</f>
        <v>0</v>
      </c>
      <c r="Y14" s="239">
        <f>IF('med g'!Y14-X14&lt;0,"excesso",'med g'!Y14-X14)</f>
        <v>0</v>
      </c>
      <c r="Z14" s="69"/>
      <c r="AA14" s="69"/>
      <c r="AU14" s="69"/>
      <c r="AV14" s="69"/>
      <c r="AY14" s="69"/>
      <c r="AZ14" s="69"/>
      <c r="BA14" s="69"/>
      <c r="BB14" s="69"/>
    </row>
    <row r="15" spans="1:54" x14ac:dyDescent="0.2">
      <c r="A15" s="49">
        <v>589420</v>
      </c>
      <c r="B15" s="50" t="s">
        <v>193</v>
      </c>
      <c r="C15" s="135" t="s">
        <v>174</v>
      </c>
      <c r="D15" s="194" t="s">
        <v>85</v>
      </c>
      <c r="E15" s="131" t="s">
        <v>18</v>
      </c>
      <c r="F15" s="856">
        <f>PROPOSTA!O15</f>
        <v>0</v>
      </c>
      <c r="G15" s="857">
        <f>PROPOSTA!Q15</f>
        <v>0</v>
      </c>
      <c r="H15" s="858"/>
      <c r="I15" s="179">
        <f t="shared" ref="I15:I24" si="8">$S$8</f>
        <v>0</v>
      </c>
      <c r="J15" s="859">
        <f t="shared" si="1"/>
        <v>0</v>
      </c>
      <c r="K15" s="859">
        <f t="shared" si="2"/>
        <v>0</v>
      </c>
      <c r="L15" s="275">
        <f t="shared" si="3"/>
        <v>0</v>
      </c>
      <c r="M15" s="852">
        <f t="shared" si="6"/>
        <v>0</v>
      </c>
      <c r="N15" s="853"/>
      <c r="O15" s="854"/>
      <c r="P15" s="855">
        <f t="shared" si="7"/>
        <v>0</v>
      </c>
      <c r="Q15" s="853"/>
      <c r="R15" s="854"/>
      <c r="S15" s="485">
        <f t="shared" si="4"/>
        <v>0</v>
      </c>
      <c r="U15" s="46" t="str">
        <f t="shared" si="5"/>
        <v/>
      </c>
      <c r="W15" s="265"/>
      <c r="X15" s="270">
        <f>IF(W15=0,0,IF(W15&lt;'med g'!W15,"pouco",IF(W15&gt;PROPOSTA!R15,"EXCESSO",W15-'med g'!W15)))</f>
        <v>0</v>
      </c>
      <c r="Y15" s="239">
        <f>IF('med g'!Y15-X15&lt;0,"excesso",'med g'!Y15-X15)</f>
        <v>0</v>
      </c>
      <c r="Z15" s="69"/>
      <c r="AA15" s="69"/>
      <c r="AY15" s="69"/>
      <c r="AZ15" s="69"/>
      <c r="BA15" s="69"/>
      <c r="BB15" s="69"/>
    </row>
    <row r="16" spans="1:54" x14ac:dyDescent="0.2">
      <c r="A16" s="53">
        <v>589520</v>
      </c>
      <c r="B16" s="50" t="s">
        <v>193</v>
      </c>
      <c r="C16" s="135" t="s">
        <v>175</v>
      </c>
      <c r="D16" s="194" t="s">
        <v>87</v>
      </c>
      <c r="E16" s="131" t="s">
        <v>18</v>
      </c>
      <c r="F16" s="856">
        <f>PROPOSTA!O16</f>
        <v>0</v>
      </c>
      <c r="G16" s="857">
        <f>PROPOSTA!Q16</f>
        <v>0</v>
      </c>
      <c r="H16" s="858"/>
      <c r="I16" s="179">
        <f t="shared" si="8"/>
        <v>0</v>
      </c>
      <c r="J16" s="859">
        <f t="shared" si="1"/>
        <v>0</v>
      </c>
      <c r="K16" s="859">
        <f t="shared" si="2"/>
        <v>0</v>
      </c>
      <c r="L16" s="275">
        <f t="shared" si="3"/>
        <v>0</v>
      </c>
      <c r="M16" s="852">
        <f t="shared" si="6"/>
        <v>0</v>
      </c>
      <c r="N16" s="853"/>
      <c r="O16" s="854"/>
      <c r="P16" s="855">
        <f t="shared" si="7"/>
        <v>0</v>
      </c>
      <c r="Q16" s="853"/>
      <c r="R16" s="854"/>
      <c r="S16" s="485">
        <f t="shared" si="4"/>
        <v>0</v>
      </c>
      <c r="U16" s="46" t="str">
        <f t="shared" si="5"/>
        <v/>
      </c>
      <c r="W16" s="265"/>
      <c r="X16" s="270">
        <f>IF(W16=0,0,IF(W16&lt;'med g'!W16,"pouco",IF(W16&gt;PROPOSTA!R16,"EXCESSO",W16-'med g'!W16)))</f>
        <v>0</v>
      </c>
      <c r="Y16" s="239">
        <f>IF('med g'!Y16-X16&lt;0,"excesso",'med g'!Y16-X16)</f>
        <v>0</v>
      </c>
      <c r="Z16" s="69"/>
      <c r="AA16" s="69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Y16" s="69"/>
      <c r="AZ16" s="69"/>
      <c r="BA16" s="69"/>
      <c r="BB16" s="69"/>
    </row>
    <row r="17" spans="1:54" x14ac:dyDescent="0.2">
      <c r="A17" s="53">
        <v>589520</v>
      </c>
      <c r="B17" s="50" t="s">
        <v>193</v>
      </c>
      <c r="C17" s="135" t="s">
        <v>176</v>
      </c>
      <c r="D17" s="194" t="s">
        <v>87</v>
      </c>
      <c r="E17" s="131" t="s">
        <v>18</v>
      </c>
      <c r="F17" s="856">
        <f>PROPOSTA!O17</f>
        <v>0</v>
      </c>
      <c r="G17" s="857">
        <f>PROPOSTA!Q17</f>
        <v>0</v>
      </c>
      <c r="H17" s="858"/>
      <c r="I17" s="179">
        <f t="shared" si="8"/>
        <v>0</v>
      </c>
      <c r="J17" s="859">
        <f t="shared" si="1"/>
        <v>0</v>
      </c>
      <c r="K17" s="859">
        <f t="shared" si="2"/>
        <v>0</v>
      </c>
      <c r="L17" s="275">
        <f t="shared" si="3"/>
        <v>0</v>
      </c>
      <c r="M17" s="852">
        <f t="shared" si="6"/>
        <v>0</v>
      </c>
      <c r="N17" s="853"/>
      <c r="O17" s="854"/>
      <c r="P17" s="855">
        <f t="shared" si="7"/>
        <v>0</v>
      </c>
      <c r="Q17" s="853"/>
      <c r="R17" s="854"/>
      <c r="S17" s="485">
        <f t="shared" si="4"/>
        <v>0</v>
      </c>
      <c r="U17" s="46" t="str">
        <f t="shared" si="5"/>
        <v/>
      </c>
      <c r="W17" s="265"/>
      <c r="X17" s="270">
        <f>IF(W17=0,0,IF(W17&lt;'med g'!W17,"pouco",IF(W17&gt;PROPOSTA!R17,"EXCESSO",W17-'med g'!W17)))</f>
        <v>0</v>
      </c>
      <c r="Y17" s="239">
        <f>IF('med g'!Y17-X17&lt;0,"excesso",'med g'!Y17-X17)</f>
        <v>0</v>
      </c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Y17" s="69"/>
      <c r="AZ17" s="69"/>
      <c r="BA17" s="69"/>
      <c r="BB17" s="69"/>
    </row>
    <row r="18" spans="1:54" x14ac:dyDescent="0.2">
      <c r="A18" s="53">
        <v>589520</v>
      </c>
      <c r="B18" s="50" t="s">
        <v>193</v>
      </c>
      <c r="C18" s="135" t="s">
        <v>177</v>
      </c>
      <c r="D18" s="194" t="s">
        <v>87</v>
      </c>
      <c r="E18" s="131" t="s">
        <v>18</v>
      </c>
      <c r="F18" s="856">
        <f>PROPOSTA!O18</f>
        <v>0</v>
      </c>
      <c r="G18" s="857">
        <f>PROPOSTA!Q18</f>
        <v>0</v>
      </c>
      <c r="H18" s="858"/>
      <c r="I18" s="179">
        <f t="shared" si="8"/>
        <v>0</v>
      </c>
      <c r="J18" s="859">
        <f t="shared" si="1"/>
        <v>0</v>
      </c>
      <c r="K18" s="859">
        <f t="shared" si="2"/>
        <v>0</v>
      </c>
      <c r="L18" s="275">
        <f t="shared" si="3"/>
        <v>0</v>
      </c>
      <c r="M18" s="852">
        <f t="shared" si="6"/>
        <v>0</v>
      </c>
      <c r="N18" s="853"/>
      <c r="O18" s="854"/>
      <c r="P18" s="855">
        <f t="shared" si="7"/>
        <v>0</v>
      </c>
      <c r="Q18" s="853"/>
      <c r="R18" s="854"/>
      <c r="S18" s="485">
        <f t="shared" si="4"/>
        <v>0</v>
      </c>
      <c r="U18" s="46" t="str">
        <f t="shared" si="5"/>
        <v/>
      </c>
      <c r="W18" s="265"/>
      <c r="X18" s="270">
        <f>IF(W18=0,0,IF(W18&lt;'med g'!W18,"pouco",IF(W18&gt;PROPOSTA!R18,"EXCESSO",W18-'med g'!W18)))</f>
        <v>0</v>
      </c>
      <c r="Y18" s="239">
        <f>IF('med g'!Y18-X18&lt;0,"excesso",'med g'!Y18-X18)</f>
        <v>0</v>
      </c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Y18" s="69"/>
      <c r="AZ18" s="69"/>
      <c r="BA18" s="69"/>
      <c r="BB18" s="69"/>
    </row>
    <row r="19" spans="1:54" x14ac:dyDescent="0.2">
      <c r="A19" s="53">
        <v>589520</v>
      </c>
      <c r="B19" s="50" t="s">
        <v>193</v>
      </c>
      <c r="C19" s="135" t="s">
        <v>178</v>
      </c>
      <c r="D19" s="194" t="s">
        <v>87</v>
      </c>
      <c r="E19" s="131" t="s">
        <v>18</v>
      </c>
      <c r="F19" s="856">
        <f>PROPOSTA!O19</f>
        <v>0</v>
      </c>
      <c r="G19" s="857">
        <f>PROPOSTA!Q19</f>
        <v>0</v>
      </c>
      <c r="H19" s="858"/>
      <c r="I19" s="179">
        <f t="shared" si="8"/>
        <v>0</v>
      </c>
      <c r="J19" s="859">
        <f t="shared" si="1"/>
        <v>0</v>
      </c>
      <c r="K19" s="859">
        <f t="shared" si="2"/>
        <v>0</v>
      </c>
      <c r="L19" s="275">
        <f t="shared" si="3"/>
        <v>0</v>
      </c>
      <c r="M19" s="852">
        <f t="shared" si="6"/>
        <v>0</v>
      </c>
      <c r="N19" s="853"/>
      <c r="O19" s="854"/>
      <c r="P19" s="855">
        <f t="shared" si="7"/>
        <v>0</v>
      </c>
      <c r="Q19" s="853"/>
      <c r="R19" s="854"/>
      <c r="S19" s="485">
        <f t="shared" si="4"/>
        <v>0</v>
      </c>
      <c r="U19" s="46" t="str">
        <f t="shared" si="5"/>
        <v/>
      </c>
      <c r="W19" s="265"/>
      <c r="X19" s="270">
        <f>IF(W19=0,0,IF(W19&lt;'med g'!W19,"pouco",IF(W19&gt;PROPOSTA!R19,"EXCESSO",W19-'med g'!W19)))</f>
        <v>0</v>
      </c>
      <c r="Y19" s="239">
        <f>IF('med g'!Y19-X19&lt;0,"excesso",'med g'!Y19-X19)</f>
        <v>0</v>
      </c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Y19" s="69"/>
      <c r="AZ19" s="69"/>
      <c r="BA19" s="69"/>
      <c r="BB19" s="69"/>
    </row>
    <row r="20" spans="1:54" x14ac:dyDescent="0.2">
      <c r="A20" s="53">
        <v>589220</v>
      </c>
      <c r="B20" s="50" t="s">
        <v>193</v>
      </c>
      <c r="C20" s="135" t="s">
        <v>194</v>
      </c>
      <c r="D20" s="194" t="s">
        <v>195</v>
      </c>
      <c r="E20" s="131" t="s">
        <v>18</v>
      </c>
      <c r="F20" s="856">
        <f>PROPOSTA!O20</f>
        <v>0</v>
      </c>
      <c r="G20" s="857">
        <f>PROPOSTA!Q20</f>
        <v>0</v>
      </c>
      <c r="H20" s="858"/>
      <c r="I20" s="179">
        <f t="shared" si="8"/>
        <v>0</v>
      </c>
      <c r="J20" s="859">
        <f t="shared" si="1"/>
        <v>0</v>
      </c>
      <c r="K20" s="859">
        <f t="shared" si="2"/>
        <v>0</v>
      </c>
      <c r="L20" s="275">
        <f t="shared" si="3"/>
        <v>0</v>
      </c>
      <c r="M20" s="852">
        <f t="shared" si="6"/>
        <v>0</v>
      </c>
      <c r="N20" s="853"/>
      <c r="O20" s="854"/>
      <c r="P20" s="855">
        <f t="shared" si="7"/>
        <v>0</v>
      </c>
      <c r="Q20" s="853"/>
      <c r="R20" s="854"/>
      <c r="S20" s="485">
        <f t="shared" si="4"/>
        <v>0</v>
      </c>
      <c r="U20" s="46" t="str">
        <f t="shared" si="5"/>
        <v/>
      </c>
      <c r="W20" s="265"/>
      <c r="X20" s="270">
        <f>IF(W20=0,0,IF(W20&lt;'med g'!W20,"pouco",IF(W20&gt;PROPOSTA!R20,"EXCESSO",W20-'med g'!W20)))</f>
        <v>0</v>
      </c>
      <c r="Y20" s="239">
        <f>IF('med g'!Y20-X20&lt;0,"excesso",'med g'!Y20-X20)</f>
        <v>0</v>
      </c>
      <c r="AA20" s="137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Y20" s="69"/>
      <c r="AZ20" s="69"/>
      <c r="BA20" s="69"/>
      <c r="BB20" s="69"/>
    </row>
    <row r="21" spans="1:54" x14ac:dyDescent="0.2">
      <c r="A21" s="53">
        <v>589320</v>
      </c>
      <c r="B21" s="50" t="s">
        <v>193</v>
      </c>
      <c r="C21" s="135" t="s">
        <v>179</v>
      </c>
      <c r="D21" s="194" t="s">
        <v>88</v>
      </c>
      <c r="E21" s="131" t="s">
        <v>18</v>
      </c>
      <c r="F21" s="856">
        <f>PROPOSTA!O21</f>
        <v>0</v>
      </c>
      <c r="G21" s="857">
        <f>PROPOSTA!Q21</f>
        <v>0</v>
      </c>
      <c r="H21" s="858"/>
      <c r="I21" s="179">
        <f t="shared" si="8"/>
        <v>0</v>
      </c>
      <c r="J21" s="859">
        <f t="shared" si="1"/>
        <v>0</v>
      </c>
      <c r="K21" s="859">
        <f t="shared" si="2"/>
        <v>0</v>
      </c>
      <c r="L21" s="275">
        <f t="shared" si="3"/>
        <v>0</v>
      </c>
      <c r="M21" s="852">
        <f t="shared" si="6"/>
        <v>0</v>
      </c>
      <c r="N21" s="853"/>
      <c r="O21" s="854"/>
      <c r="P21" s="855">
        <f t="shared" si="7"/>
        <v>0</v>
      </c>
      <c r="Q21" s="853"/>
      <c r="R21" s="854"/>
      <c r="S21" s="485">
        <f t="shared" si="4"/>
        <v>0</v>
      </c>
      <c r="U21" s="46" t="str">
        <f t="shared" si="5"/>
        <v/>
      </c>
      <c r="W21" s="265"/>
      <c r="X21" s="270">
        <f>IF(W21=0,0,IF(W21&lt;'med g'!W21,"pouco",IF(W21&gt;PROPOSTA!R21,"EXCESSO",W21-'med g'!W21)))</f>
        <v>0</v>
      </c>
      <c r="Y21" s="239">
        <f>IF('med g'!Y21-X21&lt;0,"excesso",'med g'!Y21-X21)</f>
        <v>0</v>
      </c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Y21" s="69"/>
      <c r="AZ21" s="69"/>
      <c r="BA21" s="69"/>
      <c r="BB21" s="69"/>
    </row>
    <row r="22" spans="1:54" x14ac:dyDescent="0.2">
      <c r="A22" s="53">
        <v>589320</v>
      </c>
      <c r="B22" s="50" t="s">
        <v>193</v>
      </c>
      <c r="C22" s="135" t="s">
        <v>180</v>
      </c>
      <c r="D22" s="194" t="s">
        <v>88</v>
      </c>
      <c r="E22" s="131" t="s">
        <v>18</v>
      </c>
      <c r="F22" s="856">
        <f>PROPOSTA!O22</f>
        <v>0</v>
      </c>
      <c r="G22" s="857">
        <f>PROPOSTA!Q22</f>
        <v>0</v>
      </c>
      <c r="H22" s="858"/>
      <c r="I22" s="179">
        <f t="shared" si="8"/>
        <v>0</v>
      </c>
      <c r="J22" s="859">
        <f t="shared" si="1"/>
        <v>0</v>
      </c>
      <c r="K22" s="859">
        <f t="shared" si="2"/>
        <v>0</v>
      </c>
      <c r="L22" s="275">
        <f t="shared" si="3"/>
        <v>0</v>
      </c>
      <c r="M22" s="852">
        <f t="shared" si="6"/>
        <v>0</v>
      </c>
      <c r="N22" s="853"/>
      <c r="O22" s="854"/>
      <c r="P22" s="855">
        <f t="shared" si="7"/>
        <v>0</v>
      </c>
      <c r="Q22" s="853"/>
      <c r="R22" s="854"/>
      <c r="S22" s="485">
        <f t="shared" si="4"/>
        <v>0</v>
      </c>
      <c r="U22" s="46" t="str">
        <f t="shared" si="5"/>
        <v/>
      </c>
      <c r="W22" s="265"/>
      <c r="X22" s="270">
        <f>IF(W22=0,0,IF(W22&lt;'med g'!W22,"pouco",IF(W22&gt;PROPOSTA!R22,"EXCESSO",W22-'med g'!W22)))</f>
        <v>0</v>
      </c>
      <c r="Y22" s="239">
        <f>IF('med g'!Y22-X22&lt;0,"excesso",'med g'!Y22-X22)</f>
        <v>0</v>
      </c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Y22" s="69"/>
      <c r="AZ22" s="69"/>
      <c r="BA22" s="69"/>
      <c r="BB22" s="69"/>
    </row>
    <row r="23" spans="1:54" x14ac:dyDescent="0.2">
      <c r="A23" s="53">
        <v>589320</v>
      </c>
      <c r="B23" s="50" t="s">
        <v>193</v>
      </c>
      <c r="C23" s="135" t="s">
        <v>181</v>
      </c>
      <c r="D23" s="194" t="s">
        <v>88</v>
      </c>
      <c r="E23" s="131" t="s">
        <v>18</v>
      </c>
      <c r="F23" s="856">
        <f>PROPOSTA!O23</f>
        <v>0</v>
      </c>
      <c r="G23" s="857">
        <f>PROPOSTA!Q23</f>
        <v>0</v>
      </c>
      <c r="H23" s="858"/>
      <c r="I23" s="179">
        <f t="shared" si="8"/>
        <v>0</v>
      </c>
      <c r="J23" s="859">
        <f t="shared" si="1"/>
        <v>0</v>
      </c>
      <c r="K23" s="859">
        <f t="shared" si="2"/>
        <v>0</v>
      </c>
      <c r="L23" s="275">
        <f t="shared" si="3"/>
        <v>0</v>
      </c>
      <c r="M23" s="852">
        <f t="shared" si="6"/>
        <v>0</v>
      </c>
      <c r="N23" s="853"/>
      <c r="O23" s="854"/>
      <c r="P23" s="855">
        <f t="shared" si="7"/>
        <v>0</v>
      </c>
      <c r="Q23" s="853"/>
      <c r="R23" s="854"/>
      <c r="S23" s="485">
        <f t="shared" si="4"/>
        <v>0</v>
      </c>
      <c r="U23" s="46" t="str">
        <f t="shared" si="5"/>
        <v/>
      </c>
      <c r="W23" s="265"/>
      <c r="X23" s="270">
        <f>IF(W23=0,0,IF(W23&lt;'med g'!W23,"pouco",IF(W23&gt;PROPOSTA!R23,"EXCESSO",W23-'med g'!W23)))</f>
        <v>0</v>
      </c>
      <c r="Y23" s="239">
        <f>IF('med g'!Y23-X23&lt;0,"excesso",'med g'!Y23-X23)</f>
        <v>0</v>
      </c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Y23" s="69"/>
      <c r="AZ23" s="69"/>
      <c r="BA23" s="69"/>
      <c r="BB23" s="69"/>
    </row>
    <row r="24" spans="1:54" x14ac:dyDescent="0.2">
      <c r="A24" s="53">
        <v>589520</v>
      </c>
      <c r="B24" s="50" t="s">
        <v>193</v>
      </c>
      <c r="C24" s="135" t="s">
        <v>182</v>
      </c>
      <c r="D24" s="194" t="s">
        <v>87</v>
      </c>
      <c r="E24" s="131" t="s">
        <v>18</v>
      </c>
      <c r="F24" s="856">
        <f>PROPOSTA!O24</f>
        <v>0</v>
      </c>
      <c r="G24" s="857">
        <f>PROPOSTA!Q24</f>
        <v>0</v>
      </c>
      <c r="H24" s="858"/>
      <c r="I24" s="179">
        <f t="shared" si="8"/>
        <v>0</v>
      </c>
      <c r="J24" s="859">
        <f t="shared" si="1"/>
        <v>0</v>
      </c>
      <c r="K24" s="859">
        <f t="shared" si="2"/>
        <v>0</v>
      </c>
      <c r="L24" s="275">
        <f t="shared" si="3"/>
        <v>0</v>
      </c>
      <c r="M24" s="852">
        <f t="shared" si="6"/>
        <v>0</v>
      </c>
      <c r="N24" s="853"/>
      <c r="O24" s="854"/>
      <c r="P24" s="855">
        <f t="shared" si="7"/>
        <v>0</v>
      </c>
      <c r="Q24" s="853"/>
      <c r="R24" s="854"/>
      <c r="S24" s="485">
        <f t="shared" si="4"/>
        <v>0</v>
      </c>
      <c r="U24" s="46" t="str">
        <f t="shared" si="5"/>
        <v/>
      </c>
      <c r="W24" s="265"/>
      <c r="X24" s="270">
        <f>IF(W24=0,0,IF(W24&lt;'med g'!W24,"pouco",IF(W24&gt;PROPOSTA!R24,"EXCESSO",W24-'med g'!W24)))</f>
        <v>0</v>
      </c>
      <c r="Y24" s="239">
        <f>IF('med g'!Y24-X24&lt;0,"excesso",'med g'!Y24-X24)</f>
        <v>0</v>
      </c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Y24" s="69"/>
      <c r="AZ24" s="69"/>
      <c r="BA24" s="69"/>
      <c r="BB24" s="69"/>
    </row>
    <row r="25" spans="1:54" x14ac:dyDescent="0.2">
      <c r="A25" s="53">
        <v>589000</v>
      </c>
      <c r="B25" s="50" t="s">
        <v>193</v>
      </c>
      <c r="C25" s="135" t="s">
        <v>183</v>
      </c>
      <c r="D25" s="194" t="s">
        <v>89</v>
      </c>
      <c r="E25" s="131" t="s">
        <v>18</v>
      </c>
      <c r="F25" s="856">
        <f>PROPOSTA!O25</f>
        <v>0</v>
      </c>
      <c r="G25" s="857">
        <f>PROPOSTA!Q25</f>
        <v>0</v>
      </c>
      <c r="H25" s="858"/>
      <c r="I25" s="179">
        <f t="shared" ref="I25:I37" si="9">$S$7</f>
        <v>0</v>
      </c>
      <c r="J25" s="859">
        <f t="shared" si="1"/>
        <v>0</v>
      </c>
      <c r="K25" s="859">
        <f t="shared" si="2"/>
        <v>0</v>
      </c>
      <c r="L25" s="275">
        <f t="shared" si="3"/>
        <v>0</v>
      </c>
      <c r="M25" s="852">
        <f t="shared" si="6"/>
        <v>0</v>
      </c>
      <c r="N25" s="853"/>
      <c r="O25" s="854"/>
      <c r="P25" s="855">
        <f t="shared" si="7"/>
        <v>0</v>
      </c>
      <c r="Q25" s="853"/>
      <c r="R25" s="854"/>
      <c r="S25" s="485">
        <f t="shared" si="4"/>
        <v>0</v>
      </c>
      <c r="U25" s="46" t="str">
        <f t="shared" si="5"/>
        <v/>
      </c>
      <c r="W25" s="265"/>
      <c r="X25" s="270">
        <f>IF(W25=0,0,IF(W25&lt;'med g'!W25,"pouco",IF(W25&gt;PROPOSTA!R25,"EXCESSO",W25-'med g'!W25)))</f>
        <v>0</v>
      </c>
      <c r="Y25" s="239">
        <f>IF('med g'!Y25-X25&lt;0,"excesso",'med g'!Y25-X25)</f>
        <v>0</v>
      </c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Y25" s="69"/>
      <c r="AZ25" s="69"/>
      <c r="BA25" s="69"/>
      <c r="BB25" s="69"/>
    </row>
    <row r="26" spans="1:54" x14ac:dyDescent="0.2">
      <c r="A26" s="53">
        <v>589000</v>
      </c>
      <c r="B26" s="50" t="s">
        <v>193</v>
      </c>
      <c r="C26" s="135" t="s">
        <v>184</v>
      </c>
      <c r="D26" s="194" t="s">
        <v>89</v>
      </c>
      <c r="E26" s="131" t="s">
        <v>18</v>
      </c>
      <c r="F26" s="856">
        <f>PROPOSTA!O26</f>
        <v>0</v>
      </c>
      <c r="G26" s="857">
        <f>PROPOSTA!Q26</f>
        <v>0</v>
      </c>
      <c r="H26" s="858"/>
      <c r="I26" s="179">
        <f t="shared" si="9"/>
        <v>0</v>
      </c>
      <c r="J26" s="859">
        <f t="shared" si="1"/>
        <v>0</v>
      </c>
      <c r="K26" s="859">
        <f t="shared" si="2"/>
        <v>0</v>
      </c>
      <c r="L26" s="275">
        <f t="shared" si="3"/>
        <v>0</v>
      </c>
      <c r="M26" s="852">
        <f t="shared" si="6"/>
        <v>0</v>
      </c>
      <c r="N26" s="853"/>
      <c r="O26" s="854"/>
      <c r="P26" s="855">
        <f t="shared" si="7"/>
        <v>0</v>
      </c>
      <c r="Q26" s="853"/>
      <c r="R26" s="854"/>
      <c r="S26" s="485">
        <f t="shared" si="4"/>
        <v>0</v>
      </c>
      <c r="U26" s="46" t="str">
        <f t="shared" si="5"/>
        <v/>
      </c>
      <c r="W26" s="265"/>
      <c r="X26" s="270">
        <f>IF(W26=0,0,IF(W26&lt;'med g'!W26,"pouco",IF(W26&gt;PROPOSTA!R26,"EXCESSO",W26-'med g'!W26)))</f>
        <v>0</v>
      </c>
      <c r="Y26" s="239">
        <f>IF('med g'!Y26-X26&lt;0,"excesso",'med g'!Y26-X26)</f>
        <v>0</v>
      </c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Y26" s="69"/>
      <c r="AZ26" s="69"/>
      <c r="BA26" s="69"/>
      <c r="BB26" s="69"/>
    </row>
    <row r="27" spans="1:54" x14ac:dyDescent="0.2">
      <c r="A27" s="53">
        <v>589000</v>
      </c>
      <c r="B27" s="50" t="s">
        <v>193</v>
      </c>
      <c r="C27" s="135" t="s">
        <v>185</v>
      </c>
      <c r="D27" s="194" t="s">
        <v>89</v>
      </c>
      <c r="E27" s="131" t="s">
        <v>18</v>
      </c>
      <c r="F27" s="856">
        <f>PROPOSTA!O27</f>
        <v>0</v>
      </c>
      <c r="G27" s="857">
        <f>PROPOSTA!Q27</f>
        <v>0</v>
      </c>
      <c r="H27" s="858"/>
      <c r="I27" s="179">
        <f t="shared" si="9"/>
        <v>0</v>
      </c>
      <c r="J27" s="859">
        <f t="shared" si="1"/>
        <v>0</v>
      </c>
      <c r="K27" s="859">
        <f t="shared" si="2"/>
        <v>0</v>
      </c>
      <c r="L27" s="275">
        <f t="shared" si="3"/>
        <v>0</v>
      </c>
      <c r="M27" s="852">
        <f t="shared" si="6"/>
        <v>0</v>
      </c>
      <c r="N27" s="853"/>
      <c r="O27" s="854"/>
      <c r="P27" s="855">
        <f t="shared" si="7"/>
        <v>0</v>
      </c>
      <c r="Q27" s="853"/>
      <c r="R27" s="854"/>
      <c r="S27" s="485">
        <f t="shared" si="4"/>
        <v>0</v>
      </c>
      <c r="U27" s="46" t="str">
        <f t="shared" si="5"/>
        <v/>
      </c>
      <c r="W27" s="265"/>
      <c r="X27" s="270">
        <f>IF(W27=0,0,IF(W27&lt;'med g'!W27,"pouco",IF(W27&gt;PROPOSTA!R27,"EXCESSO",W27-'med g'!W27)))</f>
        <v>0</v>
      </c>
      <c r="Y27" s="239">
        <f>IF('med g'!Y27-X27&lt;0,"excesso",'med g'!Y27-X27)</f>
        <v>0</v>
      </c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Y27" s="69"/>
      <c r="AZ27" s="69"/>
      <c r="BA27" s="69"/>
      <c r="BB27" s="69"/>
    </row>
    <row r="28" spans="1:54" x14ac:dyDescent="0.2">
      <c r="A28" s="53">
        <v>589000</v>
      </c>
      <c r="B28" s="50" t="s">
        <v>193</v>
      </c>
      <c r="C28" s="135" t="s">
        <v>186</v>
      </c>
      <c r="D28" s="194" t="s">
        <v>89</v>
      </c>
      <c r="E28" s="131" t="s">
        <v>18</v>
      </c>
      <c r="F28" s="856">
        <f>PROPOSTA!O28</f>
        <v>0</v>
      </c>
      <c r="G28" s="857">
        <f>PROPOSTA!Q28</f>
        <v>0</v>
      </c>
      <c r="H28" s="858"/>
      <c r="I28" s="179">
        <f t="shared" si="9"/>
        <v>0</v>
      </c>
      <c r="J28" s="859">
        <f t="shared" si="1"/>
        <v>0</v>
      </c>
      <c r="K28" s="859">
        <f t="shared" si="2"/>
        <v>0</v>
      </c>
      <c r="L28" s="275">
        <f t="shared" si="3"/>
        <v>0</v>
      </c>
      <c r="M28" s="852">
        <f t="shared" si="6"/>
        <v>0</v>
      </c>
      <c r="N28" s="853"/>
      <c r="O28" s="854"/>
      <c r="P28" s="855">
        <f t="shared" si="7"/>
        <v>0</v>
      </c>
      <c r="Q28" s="853"/>
      <c r="R28" s="854"/>
      <c r="S28" s="485">
        <f t="shared" si="4"/>
        <v>0</v>
      </c>
      <c r="U28" s="46" t="str">
        <f t="shared" si="5"/>
        <v/>
      </c>
      <c r="W28" s="265"/>
      <c r="X28" s="270">
        <f>IF(W28=0,0,IF(W28&lt;'med g'!W28,"pouco",IF(W28&gt;PROPOSTA!R28,"EXCESSO",W28-'med g'!W28)))</f>
        <v>0</v>
      </c>
      <c r="Y28" s="239">
        <f>IF('med g'!Y28-X28&lt;0,"excesso",'med g'!Y28-X28)</f>
        <v>0</v>
      </c>
      <c r="AU28" s="69"/>
      <c r="AV28" s="69"/>
      <c r="AY28" s="69"/>
      <c r="AZ28" s="69"/>
      <c r="BA28" s="69"/>
      <c r="BB28" s="69"/>
    </row>
    <row r="29" spans="1:54" x14ac:dyDescent="0.2">
      <c r="A29" s="53">
        <v>589000</v>
      </c>
      <c r="B29" s="50" t="s">
        <v>193</v>
      </c>
      <c r="C29" s="135" t="s">
        <v>187</v>
      </c>
      <c r="D29" s="194" t="s">
        <v>89</v>
      </c>
      <c r="E29" s="131" t="s">
        <v>18</v>
      </c>
      <c r="F29" s="856">
        <f>PROPOSTA!O29</f>
        <v>0</v>
      </c>
      <c r="G29" s="857">
        <f>PROPOSTA!Q29</f>
        <v>0</v>
      </c>
      <c r="H29" s="858"/>
      <c r="I29" s="179">
        <f t="shared" si="9"/>
        <v>0</v>
      </c>
      <c r="J29" s="859">
        <f t="shared" si="1"/>
        <v>0</v>
      </c>
      <c r="K29" s="859">
        <f t="shared" si="2"/>
        <v>0</v>
      </c>
      <c r="L29" s="275">
        <f t="shared" si="3"/>
        <v>0</v>
      </c>
      <c r="M29" s="852">
        <f t="shared" si="6"/>
        <v>0</v>
      </c>
      <c r="N29" s="853"/>
      <c r="O29" s="854"/>
      <c r="P29" s="855">
        <f t="shared" si="7"/>
        <v>0</v>
      </c>
      <c r="Q29" s="853"/>
      <c r="R29" s="854"/>
      <c r="S29" s="485">
        <f t="shared" si="4"/>
        <v>0</v>
      </c>
      <c r="U29" s="46" t="str">
        <f t="shared" si="5"/>
        <v/>
      </c>
      <c r="W29" s="265"/>
      <c r="X29" s="270">
        <f>IF(W29=0,0,IF(W29&lt;'med g'!W29,"pouco",IF(W29&gt;PROPOSTA!R29,"EXCESSO",W29-'med g'!W29)))</f>
        <v>0</v>
      </c>
      <c r="Y29" s="239">
        <f>IF('med g'!Y29-X29&lt;0,"excesso",'med g'!Y29-X29)</f>
        <v>0</v>
      </c>
      <c r="AY29" s="69"/>
      <c r="AZ29" s="69"/>
      <c r="BA29" s="69"/>
      <c r="BB29" s="69"/>
    </row>
    <row r="30" spans="1:54" x14ac:dyDescent="0.2">
      <c r="A30" s="53">
        <v>589000</v>
      </c>
      <c r="B30" s="50" t="s">
        <v>193</v>
      </c>
      <c r="C30" s="135" t="s">
        <v>188</v>
      </c>
      <c r="D30" s="194" t="s">
        <v>89</v>
      </c>
      <c r="E30" s="131" t="s">
        <v>18</v>
      </c>
      <c r="F30" s="856">
        <f>PROPOSTA!O30</f>
        <v>0</v>
      </c>
      <c r="G30" s="857">
        <f>PROPOSTA!Q30</f>
        <v>0</v>
      </c>
      <c r="H30" s="858"/>
      <c r="I30" s="179">
        <f t="shared" si="9"/>
        <v>0</v>
      </c>
      <c r="J30" s="859">
        <f t="shared" si="1"/>
        <v>0</v>
      </c>
      <c r="K30" s="859">
        <f t="shared" si="2"/>
        <v>0</v>
      </c>
      <c r="L30" s="275">
        <f t="shared" si="3"/>
        <v>0</v>
      </c>
      <c r="M30" s="852">
        <f t="shared" si="6"/>
        <v>0</v>
      </c>
      <c r="N30" s="853"/>
      <c r="O30" s="854"/>
      <c r="P30" s="855">
        <f t="shared" si="7"/>
        <v>0</v>
      </c>
      <c r="Q30" s="853"/>
      <c r="R30" s="854"/>
      <c r="S30" s="485">
        <f t="shared" si="4"/>
        <v>0</v>
      </c>
      <c r="U30" s="46" t="str">
        <f t="shared" si="5"/>
        <v/>
      </c>
      <c r="W30" s="265"/>
      <c r="X30" s="270">
        <f>IF(W30=0,0,IF(W30&lt;'med g'!W30,"pouco",IF(W30&gt;PROPOSTA!R30,"EXCESSO",W30-'med g'!W30)))</f>
        <v>0</v>
      </c>
      <c r="Y30" s="239">
        <f>IF('med g'!Y30-X30&lt;0,"excesso",'med g'!Y30-X30)</f>
        <v>0</v>
      </c>
      <c r="AA30" s="243"/>
      <c r="AU30" s="69"/>
      <c r="AV30" s="69"/>
      <c r="AY30" s="69"/>
      <c r="AZ30" s="69"/>
      <c r="BA30" s="69"/>
      <c r="BB30" s="69"/>
    </row>
    <row r="31" spans="1:54" x14ac:dyDescent="0.2">
      <c r="A31" s="53">
        <v>589000</v>
      </c>
      <c r="B31" s="50" t="s">
        <v>193</v>
      </c>
      <c r="C31" s="135" t="s">
        <v>189</v>
      </c>
      <c r="D31" s="194" t="s">
        <v>89</v>
      </c>
      <c r="E31" s="131" t="s">
        <v>18</v>
      </c>
      <c r="F31" s="856">
        <f>PROPOSTA!O31</f>
        <v>0</v>
      </c>
      <c r="G31" s="857">
        <f>PROPOSTA!Q31</f>
        <v>0</v>
      </c>
      <c r="H31" s="858"/>
      <c r="I31" s="179">
        <f t="shared" si="9"/>
        <v>0</v>
      </c>
      <c r="J31" s="859">
        <f t="shared" si="1"/>
        <v>0</v>
      </c>
      <c r="K31" s="859">
        <f t="shared" si="2"/>
        <v>0</v>
      </c>
      <c r="L31" s="275">
        <f t="shared" si="3"/>
        <v>0</v>
      </c>
      <c r="M31" s="852">
        <f t="shared" si="6"/>
        <v>0</v>
      </c>
      <c r="N31" s="853"/>
      <c r="O31" s="854"/>
      <c r="P31" s="855">
        <f t="shared" si="7"/>
        <v>0</v>
      </c>
      <c r="Q31" s="853"/>
      <c r="R31" s="854"/>
      <c r="S31" s="485">
        <f t="shared" si="4"/>
        <v>0</v>
      </c>
      <c r="U31" s="46" t="str">
        <f t="shared" si="5"/>
        <v/>
      </c>
      <c r="W31" s="265"/>
      <c r="X31" s="270">
        <f>IF(W31=0,0,IF(W31&lt;'med g'!W31,"pouco",IF(W31&gt;PROPOSTA!R31,"EXCESSO",W31-'med g'!W31)))</f>
        <v>0</v>
      </c>
      <c r="Y31" s="239">
        <f>IF('med g'!Y31-X31&lt;0,"excesso",'med g'!Y31-X31)</f>
        <v>0</v>
      </c>
      <c r="AU31" s="69"/>
      <c r="AV31" s="69"/>
      <c r="AY31" s="69"/>
      <c r="AZ31" s="69"/>
      <c r="BA31" s="69"/>
      <c r="BB31" s="69"/>
    </row>
    <row r="32" spans="1:54" x14ac:dyDescent="0.2">
      <c r="A32" s="55">
        <v>589000</v>
      </c>
      <c r="B32" s="50" t="s">
        <v>193</v>
      </c>
      <c r="C32" s="136" t="s">
        <v>190</v>
      </c>
      <c r="D32" s="194" t="s">
        <v>89</v>
      </c>
      <c r="E32" s="132" t="s">
        <v>18</v>
      </c>
      <c r="F32" s="856">
        <f>PROPOSTA!O32</f>
        <v>0</v>
      </c>
      <c r="G32" s="857">
        <f>PROPOSTA!Q32</f>
        <v>0</v>
      </c>
      <c r="H32" s="858"/>
      <c r="I32" s="179">
        <f t="shared" si="9"/>
        <v>0</v>
      </c>
      <c r="J32" s="859">
        <f t="shared" si="1"/>
        <v>0</v>
      </c>
      <c r="K32" s="859">
        <f t="shared" si="2"/>
        <v>0</v>
      </c>
      <c r="L32" s="275">
        <f t="shared" ref="L32:L49" si="10">X32</f>
        <v>0</v>
      </c>
      <c r="M32" s="852">
        <f t="shared" si="6"/>
        <v>0</v>
      </c>
      <c r="N32" s="853"/>
      <c r="O32" s="854"/>
      <c r="P32" s="855">
        <f t="shared" si="7"/>
        <v>0</v>
      </c>
      <c r="Q32" s="853"/>
      <c r="R32" s="854"/>
      <c r="S32" s="485">
        <f t="shared" ref="S32:S66" si="11">P32-M32</f>
        <v>0</v>
      </c>
      <c r="U32" s="46" t="str">
        <f t="shared" si="5"/>
        <v/>
      </c>
      <c r="W32" s="265"/>
      <c r="X32" s="270">
        <f>IF(W32=0,0,IF(W32&lt;'med g'!W32,"pouco",IF(W32&gt;PROPOSTA!R32,"EXCESSO",W32-'med g'!W32)))</f>
        <v>0</v>
      </c>
      <c r="Y32" s="239">
        <f>IF('med g'!Y32-X32&lt;0,"excesso",'med g'!Y32-X32)</f>
        <v>0</v>
      </c>
      <c r="AY32" s="69"/>
      <c r="AZ32" s="69"/>
      <c r="BA32" s="69"/>
      <c r="BB32" s="69"/>
    </row>
    <row r="33" spans="1:54" x14ac:dyDescent="0.2">
      <c r="A33" s="55">
        <v>589000</v>
      </c>
      <c r="B33" s="50" t="s">
        <v>193</v>
      </c>
      <c r="C33" s="136" t="s">
        <v>191</v>
      </c>
      <c r="D33" s="194" t="s">
        <v>89</v>
      </c>
      <c r="E33" s="132" t="s">
        <v>18</v>
      </c>
      <c r="F33" s="856">
        <f>PROPOSTA!O33</f>
        <v>0</v>
      </c>
      <c r="G33" s="857">
        <f>PROPOSTA!Q33</f>
        <v>0</v>
      </c>
      <c r="H33" s="858"/>
      <c r="I33" s="179">
        <f t="shared" si="9"/>
        <v>0</v>
      </c>
      <c r="J33" s="859">
        <f t="shared" si="1"/>
        <v>0</v>
      </c>
      <c r="K33" s="859">
        <f t="shared" si="2"/>
        <v>0</v>
      </c>
      <c r="L33" s="275">
        <f t="shared" si="10"/>
        <v>0</v>
      </c>
      <c r="M33" s="852">
        <f t="shared" si="6"/>
        <v>0</v>
      </c>
      <c r="N33" s="853"/>
      <c r="O33" s="854"/>
      <c r="P33" s="855">
        <f t="shared" si="7"/>
        <v>0</v>
      </c>
      <c r="Q33" s="853"/>
      <c r="R33" s="854"/>
      <c r="S33" s="485">
        <f t="shared" si="11"/>
        <v>0</v>
      </c>
      <c r="U33" s="46" t="str">
        <f t="shared" si="5"/>
        <v/>
      </c>
      <c r="W33" s="265"/>
      <c r="X33" s="270">
        <f>IF(W33=0,0,IF(W33&lt;'med g'!W33,"pouco",IF(W33&gt;PROPOSTA!R33,"EXCESSO",W33-'med g'!W33)))</f>
        <v>0</v>
      </c>
      <c r="Y33" s="239">
        <f>IF('med g'!Y33-X33&lt;0,"excesso",'med g'!Y33-X33)</f>
        <v>0</v>
      </c>
      <c r="AY33" s="69"/>
      <c r="AZ33" s="69"/>
      <c r="BA33" s="69"/>
      <c r="BB33" s="69"/>
    </row>
    <row r="34" spans="1:54" x14ac:dyDescent="0.2">
      <c r="A34" s="55">
        <v>589030</v>
      </c>
      <c r="B34" s="50" t="s">
        <v>193</v>
      </c>
      <c r="C34" s="136" t="s">
        <v>196</v>
      </c>
      <c r="D34" s="194" t="s">
        <v>200</v>
      </c>
      <c r="E34" s="132" t="s">
        <v>18</v>
      </c>
      <c r="F34" s="856">
        <f>PROPOSTA!O34</f>
        <v>0</v>
      </c>
      <c r="G34" s="857">
        <f>PROPOSTA!Q34</f>
        <v>0</v>
      </c>
      <c r="H34" s="858"/>
      <c r="I34" s="179">
        <f t="shared" si="9"/>
        <v>0</v>
      </c>
      <c r="J34" s="859">
        <f t="shared" si="1"/>
        <v>0</v>
      </c>
      <c r="K34" s="859">
        <f t="shared" si="2"/>
        <v>0</v>
      </c>
      <c r="L34" s="275">
        <f t="shared" si="10"/>
        <v>0</v>
      </c>
      <c r="M34" s="852">
        <f t="shared" si="6"/>
        <v>0</v>
      </c>
      <c r="N34" s="853"/>
      <c r="O34" s="854"/>
      <c r="P34" s="855">
        <f t="shared" si="7"/>
        <v>0</v>
      </c>
      <c r="Q34" s="853"/>
      <c r="R34" s="854"/>
      <c r="S34" s="485">
        <f t="shared" si="11"/>
        <v>0</v>
      </c>
      <c r="U34" s="46" t="str">
        <f t="shared" si="5"/>
        <v/>
      </c>
      <c r="W34" s="265"/>
      <c r="X34" s="270">
        <f>IF(W34=0,0,IF(W34&lt;'med g'!W34,"pouco",IF(W34&gt;PROPOSTA!R34,"EXCESSO",W34-'med g'!W34)))</f>
        <v>0</v>
      </c>
      <c r="Y34" s="239">
        <f>IF('med g'!Y34-X34&lt;0,"excesso",'med g'!Y34-X34)</f>
        <v>0</v>
      </c>
      <c r="AY34" s="69"/>
      <c r="AZ34" s="69"/>
      <c r="BA34" s="69"/>
      <c r="BB34" s="69"/>
    </row>
    <row r="35" spans="1:54" x14ac:dyDescent="0.2">
      <c r="A35" s="55">
        <v>589040</v>
      </c>
      <c r="B35" s="50" t="s">
        <v>193</v>
      </c>
      <c r="C35" s="136" t="s">
        <v>197</v>
      </c>
      <c r="D35" s="194" t="s">
        <v>201</v>
      </c>
      <c r="E35" s="132" t="s">
        <v>18</v>
      </c>
      <c r="F35" s="856">
        <f>PROPOSTA!O35</f>
        <v>0</v>
      </c>
      <c r="G35" s="857">
        <f>PROPOSTA!Q35</f>
        <v>0</v>
      </c>
      <c r="H35" s="858"/>
      <c r="I35" s="179">
        <f t="shared" si="9"/>
        <v>0</v>
      </c>
      <c r="J35" s="859">
        <f t="shared" si="1"/>
        <v>0</v>
      </c>
      <c r="K35" s="859">
        <f t="shared" si="2"/>
        <v>0</v>
      </c>
      <c r="L35" s="275">
        <f t="shared" si="10"/>
        <v>0</v>
      </c>
      <c r="M35" s="852">
        <f t="shared" si="6"/>
        <v>0</v>
      </c>
      <c r="N35" s="853"/>
      <c r="O35" s="854"/>
      <c r="P35" s="855">
        <f t="shared" si="7"/>
        <v>0</v>
      </c>
      <c r="Q35" s="853"/>
      <c r="R35" s="854"/>
      <c r="S35" s="485">
        <f t="shared" si="11"/>
        <v>0</v>
      </c>
      <c r="U35" s="46" t="str">
        <f t="shared" si="5"/>
        <v/>
      </c>
      <c r="W35" s="265"/>
      <c r="X35" s="270">
        <f>IF(W35=0,0,IF(W35&lt;'med g'!W35,"pouco",IF(W35&gt;PROPOSTA!R35,"EXCESSO",W35-'med g'!W35)))</f>
        <v>0</v>
      </c>
      <c r="Y35" s="239">
        <f>IF('med g'!Y35-X35&lt;0,"excesso",'med g'!Y35-X35)</f>
        <v>0</v>
      </c>
      <c r="AY35" s="69"/>
      <c r="AZ35" s="69"/>
      <c r="BA35" s="69"/>
      <c r="BB35" s="69"/>
    </row>
    <row r="36" spans="1:54" x14ac:dyDescent="0.2">
      <c r="A36" s="55">
        <v>589060</v>
      </c>
      <c r="B36" s="50" t="s">
        <v>193</v>
      </c>
      <c r="C36" s="136" t="s">
        <v>198</v>
      </c>
      <c r="D36" s="194" t="s">
        <v>205</v>
      </c>
      <c r="E36" s="132" t="s">
        <v>18</v>
      </c>
      <c r="F36" s="856">
        <f>PROPOSTA!O36</f>
        <v>0</v>
      </c>
      <c r="G36" s="857">
        <f>PROPOSTA!Q36</f>
        <v>0</v>
      </c>
      <c r="H36" s="858"/>
      <c r="I36" s="179">
        <f t="shared" si="9"/>
        <v>0</v>
      </c>
      <c r="J36" s="859">
        <f t="shared" si="1"/>
        <v>0</v>
      </c>
      <c r="K36" s="859">
        <f t="shared" si="2"/>
        <v>0</v>
      </c>
      <c r="L36" s="275">
        <f t="shared" si="10"/>
        <v>0</v>
      </c>
      <c r="M36" s="852">
        <f t="shared" si="6"/>
        <v>0</v>
      </c>
      <c r="N36" s="853"/>
      <c r="O36" s="854"/>
      <c r="P36" s="855">
        <f t="shared" si="7"/>
        <v>0</v>
      </c>
      <c r="Q36" s="853"/>
      <c r="R36" s="854"/>
      <c r="S36" s="485">
        <f t="shared" si="11"/>
        <v>0</v>
      </c>
      <c r="U36" s="46" t="str">
        <f t="shared" si="5"/>
        <v/>
      </c>
      <c r="W36" s="265"/>
      <c r="X36" s="270">
        <f>IF(W36=0,0,IF(W36&lt;'med g'!W36,"pouco",IF(W36&gt;PROPOSTA!R36,"EXCESSO",W36-'med g'!W36)))</f>
        <v>0</v>
      </c>
      <c r="Y36" s="239">
        <f>IF('med g'!Y36-X36&lt;0,"excesso",'med g'!Y36-X36)</f>
        <v>0</v>
      </c>
      <c r="AY36" s="69"/>
      <c r="AZ36" s="69"/>
      <c r="BA36" s="69"/>
      <c r="BB36" s="69"/>
    </row>
    <row r="37" spans="1:54" x14ac:dyDescent="0.2">
      <c r="A37" s="53">
        <v>589050</v>
      </c>
      <c r="B37" s="50" t="s">
        <v>193</v>
      </c>
      <c r="C37" s="135" t="s">
        <v>192</v>
      </c>
      <c r="D37" s="194" t="s">
        <v>90</v>
      </c>
      <c r="E37" s="131" t="s">
        <v>18</v>
      </c>
      <c r="F37" s="856">
        <f>PROPOSTA!O37</f>
        <v>0</v>
      </c>
      <c r="G37" s="857">
        <f>PROPOSTA!Q37</f>
        <v>0</v>
      </c>
      <c r="H37" s="858"/>
      <c r="I37" s="179">
        <f t="shared" si="9"/>
        <v>0</v>
      </c>
      <c r="J37" s="859">
        <f t="shared" si="1"/>
        <v>0</v>
      </c>
      <c r="K37" s="859">
        <f t="shared" si="2"/>
        <v>0</v>
      </c>
      <c r="L37" s="275">
        <f t="shared" si="10"/>
        <v>0</v>
      </c>
      <c r="M37" s="852">
        <f t="shared" si="6"/>
        <v>0</v>
      </c>
      <c r="N37" s="853"/>
      <c r="O37" s="854"/>
      <c r="P37" s="855">
        <f t="shared" si="7"/>
        <v>0</v>
      </c>
      <c r="Q37" s="853"/>
      <c r="R37" s="854"/>
      <c r="S37" s="485">
        <f t="shared" si="11"/>
        <v>0</v>
      </c>
      <c r="U37" s="46" t="str">
        <f t="shared" si="5"/>
        <v/>
      </c>
      <c r="W37" s="265"/>
      <c r="X37" s="270">
        <f>IF(W37=0,0,IF(W37&lt;'med g'!W37,"pouco",IF(W37&gt;PROPOSTA!R37,"EXCESSO",W37-'med g'!W37)))</f>
        <v>0</v>
      </c>
      <c r="Y37" s="239">
        <f>IF('med g'!Y37-X37&lt;0,"excesso",'med g'!Y37-X37)</f>
        <v>0</v>
      </c>
      <c r="AY37" s="69"/>
      <c r="AZ37" s="69"/>
      <c r="BA37" s="69"/>
      <c r="BB37" s="69"/>
    </row>
    <row r="38" spans="1:54" ht="10.8" thickBot="1" x14ac:dyDescent="0.25">
      <c r="A38" s="415">
        <v>589180</v>
      </c>
      <c r="B38" s="493" t="s">
        <v>193</v>
      </c>
      <c r="C38" s="419" t="s">
        <v>199</v>
      </c>
      <c r="D38" s="196" t="s">
        <v>202</v>
      </c>
      <c r="E38" s="420" t="s">
        <v>18</v>
      </c>
      <c r="F38" s="874">
        <f>PROPOSTA!O38</f>
        <v>0</v>
      </c>
      <c r="G38" s="875">
        <f>PROPOSTA!Q38</f>
        <v>0</v>
      </c>
      <c r="H38" s="876"/>
      <c r="I38" s="421">
        <f>$S$8</f>
        <v>0</v>
      </c>
      <c r="J38" s="860">
        <f t="shared" si="1"/>
        <v>0</v>
      </c>
      <c r="K38" s="860">
        <f t="shared" si="2"/>
        <v>0</v>
      </c>
      <c r="L38" s="276">
        <f t="shared" si="10"/>
        <v>0</v>
      </c>
      <c r="M38" s="872">
        <f t="shared" si="6"/>
        <v>0</v>
      </c>
      <c r="N38" s="863"/>
      <c r="O38" s="864"/>
      <c r="P38" s="862">
        <f t="shared" si="7"/>
        <v>0</v>
      </c>
      <c r="Q38" s="863"/>
      <c r="R38" s="864"/>
      <c r="S38" s="486">
        <f t="shared" si="11"/>
        <v>0</v>
      </c>
      <c r="U38" s="46" t="str">
        <f t="shared" si="5"/>
        <v/>
      </c>
      <c r="W38" s="265"/>
      <c r="X38" s="270">
        <f>IF(W38=0,0,IF(W38&lt;'med g'!W38,"pouco",IF(W38&gt;PROPOSTA!R38,"EXCESSO",W38-'med g'!W38)))</f>
        <v>0</v>
      </c>
      <c r="Y38" s="239">
        <f>IF('med g'!Y38-X38&lt;0,"excesso",'med g'!Y38-X38)</f>
        <v>0</v>
      </c>
      <c r="AY38" s="69"/>
      <c r="AZ38" s="69"/>
      <c r="BA38" s="69"/>
      <c r="BB38" s="69"/>
    </row>
    <row r="39" spans="1:54" ht="10.8" thickBot="1" x14ac:dyDescent="0.25">
      <c r="A39" s="456"/>
      <c r="B39" s="457"/>
      <c r="C39" s="458" t="s">
        <v>19</v>
      </c>
      <c r="D39" s="459"/>
      <c r="E39" s="453"/>
      <c r="F39" s="453"/>
      <c r="G39" s="453"/>
      <c r="H39" s="453"/>
      <c r="I39" s="453"/>
      <c r="J39" s="453"/>
      <c r="K39" s="453"/>
      <c r="L39" s="460"/>
      <c r="M39" s="460"/>
      <c r="N39" s="460"/>
      <c r="O39" s="460"/>
      <c r="P39" s="460"/>
      <c r="Q39" s="460"/>
      <c r="R39" s="460"/>
      <c r="S39" s="461"/>
      <c r="T39" s="57"/>
      <c r="U39" s="46"/>
      <c r="W39" s="244"/>
      <c r="X39" s="231"/>
      <c r="Y39" s="232"/>
      <c r="AY39" s="69"/>
      <c r="AZ39" s="69"/>
      <c r="BA39" s="69"/>
      <c r="BB39" s="69"/>
    </row>
    <row r="40" spans="1:54" x14ac:dyDescent="0.2">
      <c r="A40" s="58">
        <v>589420</v>
      </c>
      <c r="B40" s="490" t="s">
        <v>193</v>
      </c>
      <c r="C40" s="491" t="s">
        <v>171</v>
      </c>
      <c r="D40" s="193" t="s">
        <v>85</v>
      </c>
      <c r="E40" s="130" t="s">
        <v>18</v>
      </c>
      <c r="F40" s="878">
        <f>PROPOSTA!O40</f>
        <v>0</v>
      </c>
      <c r="G40" s="879">
        <f>PROPOSTA!Q40</f>
        <v>0</v>
      </c>
      <c r="H40" s="880"/>
      <c r="I40" s="412">
        <f t="shared" ref="I40:I41" si="12">$S$8</f>
        <v>0</v>
      </c>
      <c r="J40" s="861">
        <f t="shared" ref="J40:J57" si="13">IF(F40=0,0,F40*(1+I40))</f>
        <v>0</v>
      </c>
      <c r="K40" s="861">
        <f t="shared" ref="K40:K57" si="14">G40+J40</f>
        <v>0</v>
      </c>
      <c r="L40" s="413">
        <f t="shared" si="10"/>
        <v>0</v>
      </c>
      <c r="M40" s="873">
        <f>IF(Y40="excesso","excesso",IF(L40=0,0,ROUND(L40*F40,2)))</f>
        <v>0</v>
      </c>
      <c r="N40" s="870"/>
      <c r="O40" s="871"/>
      <c r="P40" s="869">
        <f>IF(L40=0,0,ROUND(L40*J40,2))</f>
        <v>0</v>
      </c>
      <c r="Q40" s="870"/>
      <c r="R40" s="871"/>
      <c r="S40" s="497">
        <f>P40-M40</f>
        <v>0</v>
      </c>
      <c r="U40" s="46" t="str">
        <f t="shared" si="5"/>
        <v/>
      </c>
      <c r="W40" s="272"/>
      <c r="X40" s="273">
        <f>IF(W40=0,0,IF(W40&lt;'med g'!W40,"pouco",IF(W40&gt;PROPOSTA!R40,"EXCESSO",W40-'med g'!W40)))</f>
        <v>0</v>
      </c>
      <c r="Y40" s="274">
        <f>IF('med g'!Y40-X40&lt;0,"excesso",'med g'!Y40-X40)</f>
        <v>0</v>
      </c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Y40" s="69"/>
      <c r="AZ40" s="69"/>
      <c r="BA40" s="69"/>
      <c r="BB40" s="69"/>
    </row>
    <row r="41" spans="1:54" x14ac:dyDescent="0.2">
      <c r="A41" s="51">
        <v>589190</v>
      </c>
      <c r="B41" s="52" t="s">
        <v>193</v>
      </c>
      <c r="C41" s="136" t="s">
        <v>172</v>
      </c>
      <c r="D41" s="194" t="s">
        <v>86</v>
      </c>
      <c r="E41" s="131" t="s">
        <v>18</v>
      </c>
      <c r="F41" s="856">
        <f>PROPOSTA!O41</f>
        <v>0</v>
      </c>
      <c r="G41" s="857">
        <f>PROPOSTA!Q41</f>
        <v>0</v>
      </c>
      <c r="H41" s="858"/>
      <c r="I41" s="179">
        <f t="shared" si="12"/>
        <v>0</v>
      </c>
      <c r="J41" s="859">
        <f t="shared" si="13"/>
        <v>0</v>
      </c>
      <c r="K41" s="859">
        <f t="shared" si="14"/>
        <v>0</v>
      </c>
      <c r="L41" s="275">
        <f t="shared" si="10"/>
        <v>0</v>
      </c>
      <c r="M41" s="852">
        <f>IF(Y41="excesso","excesso",IF(L41=0,0,ROUND(L41*F41,2)))</f>
        <v>0</v>
      </c>
      <c r="N41" s="853"/>
      <c r="O41" s="854"/>
      <c r="P41" s="855">
        <f>IF(L41=0,0,ROUND(L41*J41,2))</f>
        <v>0</v>
      </c>
      <c r="Q41" s="853"/>
      <c r="R41" s="854"/>
      <c r="S41" s="485">
        <f t="shared" ref="S41" si="15">P41-M41</f>
        <v>0</v>
      </c>
      <c r="U41" s="46" t="str">
        <f t="shared" si="5"/>
        <v/>
      </c>
      <c r="W41" s="272"/>
      <c r="X41" s="270">
        <f>IF(W41=0,0,IF(W41&lt;'med g'!W41,"pouco",IF(W41&gt;PROPOSTA!R41,"EXCESSO",W41-'med g'!W41)))</f>
        <v>0</v>
      </c>
      <c r="Y41" s="239">
        <f>IF('med g'!Y41-X41&lt;0,"excesso",'med g'!Y41-X41)</f>
        <v>0</v>
      </c>
      <c r="AU41" s="69"/>
      <c r="AV41" s="69"/>
      <c r="AY41" s="69"/>
      <c r="AZ41" s="69"/>
      <c r="BA41" s="69"/>
      <c r="BB41" s="69"/>
    </row>
    <row r="42" spans="1:54" x14ac:dyDescent="0.2">
      <c r="A42" s="51">
        <v>589100</v>
      </c>
      <c r="B42" s="52" t="s">
        <v>193</v>
      </c>
      <c r="C42" s="136" t="s">
        <v>173</v>
      </c>
      <c r="D42" s="194" t="s">
        <v>76</v>
      </c>
      <c r="E42" s="131" t="s">
        <v>18</v>
      </c>
      <c r="F42" s="856">
        <f>PROPOSTA!O42</f>
        <v>0</v>
      </c>
      <c r="G42" s="857">
        <f>PROPOSTA!Q42</f>
        <v>0</v>
      </c>
      <c r="H42" s="858"/>
      <c r="I42" s="179">
        <f>$S$6</f>
        <v>0</v>
      </c>
      <c r="J42" s="859">
        <f t="shared" si="13"/>
        <v>0</v>
      </c>
      <c r="K42" s="859">
        <f t="shared" si="14"/>
        <v>0</v>
      </c>
      <c r="L42" s="275">
        <f t="shared" si="10"/>
        <v>0</v>
      </c>
      <c r="M42" s="852">
        <f t="shared" ref="M42:M66" si="16">IF(Y42="excesso","excesso",IF(L42=0,0,ROUND(L42*F42,2)))</f>
        <v>0</v>
      </c>
      <c r="N42" s="853"/>
      <c r="O42" s="854"/>
      <c r="P42" s="855">
        <f t="shared" ref="P42:P66" si="17">IF(L42=0,0,ROUND(L42*J42,2))</f>
        <v>0</v>
      </c>
      <c r="Q42" s="853"/>
      <c r="R42" s="854"/>
      <c r="S42" s="186">
        <f t="shared" si="11"/>
        <v>0</v>
      </c>
      <c r="U42" s="46" t="str">
        <f t="shared" si="5"/>
        <v/>
      </c>
      <c r="W42" s="272"/>
      <c r="X42" s="270">
        <f>IF(W42=0,0,IF(W42&lt;'med g'!W42,"pouco",IF(W42&gt;PROPOSTA!R42,"EXCESSO",W42-'med g'!W42)))</f>
        <v>0</v>
      </c>
      <c r="Y42" s="239">
        <f>IF('med g'!Y42-X42&lt;0,"excesso",'med g'!Y42-X42)</f>
        <v>0</v>
      </c>
      <c r="AY42" s="69"/>
      <c r="AZ42" s="69"/>
      <c r="BA42" s="69"/>
      <c r="BB42" s="69"/>
    </row>
    <row r="43" spans="1:54" x14ac:dyDescent="0.2">
      <c r="A43" s="49">
        <v>589420</v>
      </c>
      <c r="B43" s="50" t="s">
        <v>193</v>
      </c>
      <c r="C43" s="135" t="s">
        <v>174</v>
      </c>
      <c r="D43" s="194" t="s">
        <v>85</v>
      </c>
      <c r="E43" s="131" t="s">
        <v>18</v>
      </c>
      <c r="F43" s="856">
        <f>PROPOSTA!O43</f>
        <v>0</v>
      </c>
      <c r="G43" s="857">
        <f>PROPOSTA!Q43</f>
        <v>0</v>
      </c>
      <c r="H43" s="858"/>
      <c r="I43" s="179">
        <f t="shared" ref="I43:I52" si="18">$S$8</f>
        <v>0</v>
      </c>
      <c r="J43" s="859">
        <f t="shared" si="13"/>
        <v>0</v>
      </c>
      <c r="K43" s="859">
        <f t="shared" si="14"/>
        <v>0</v>
      </c>
      <c r="L43" s="275">
        <f t="shared" si="10"/>
        <v>0</v>
      </c>
      <c r="M43" s="852">
        <f t="shared" si="16"/>
        <v>0</v>
      </c>
      <c r="N43" s="853"/>
      <c r="O43" s="854"/>
      <c r="P43" s="855">
        <f t="shared" si="17"/>
        <v>0</v>
      </c>
      <c r="Q43" s="853"/>
      <c r="R43" s="854"/>
      <c r="S43" s="186">
        <f t="shared" si="11"/>
        <v>0</v>
      </c>
      <c r="U43" s="46" t="str">
        <f t="shared" si="5"/>
        <v/>
      </c>
      <c r="W43" s="272"/>
      <c r="X43" s="270">
        <f>IF(W43=0,0,IF(W43&lt;'med g'!W43,"pouco",IF(W43&gt;PROPOSTA!R43,"EXCESSO",W43-'med g'!W43)))</f>
        <v>0</v>
      </c>
      <c r="Y43" s="239">
        <f>IF('med g'!Y43-X43&lt;0,"excesso",'med g'!Y43-X43)</f>
        <v>0</v>
      </c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Y43" s="69"/>
      <c r="AZ43" s="69"/>
      <c r="BA43" s="69"/>
      <c r="BB43" s="69"/>
    </row>
    <row r="44" spans="1:54" x14ac:dyDescent="0.2">
      <c r="A44" s="53">
        <v>589520</v>
      </c>
      <c r="B44" s="54" t="s">
        <v>193</v>
      </c>
      <c r="C44" s="135" t="s">
        <v>175</v>
      </c>
      <c r="D44" s="194" t="s">
        <v>87</v>
      </c>
      <c r="E44" s="131" t="s">
        <v>18</v>
      </c>
      <c r="F44" s="856">
        <f>PROPOSTA!O44</f>
        <v>0</v>
      </c>
      <c r="G44" s="857">
        <f>PROPOSTA!Q44</f>
        <v>0</v>
      </c>
      <c r="H44" s="858"/>
      <c r="I44" s="179">
        <f t="shared" si="18"/>
        <v>0</v>
      </c>
      <c r="J44" s="859">
        <f t="shared" si="13"/>
        <v>0</v>
      </c>
      <c r="K44" s="859">
        <f t="shared" si="14"/>
        <v>0</v>
      </c>
      <c r="L44" s="275">
        <f t="shared" si="10"/>
        <v>0</v>
      </c>
      <c r="M44" s="852">
        <f t="shared" si="16"/>
        <v>0</v>
      </c>
      <c r="N44" s="853"/>
      <c r="O44" s="854"/>
      <c r="P44" s="855">
        <f t="shared" si="17"/>
        <v>0</v>
      </c>
      <c r="Q44" s="853"/>
      <c r="R44" s="854"/>
      <c r="S44" s="186">
        <f t="shared" si="11"/>
        <v>0</v>
      </c>
      <c r="U44" s="46" t="str">
        <f t="shared" si="5"/>
        <v/>
      </c>
      <c r="W44" s="272"/>
      <c r="X44" s="270">
        <f>IF(W44=0,0,IF(W44&lt;'med g'!W44,"pouco",IF(W44&gt;PROPOSTA!R44,"EXCESSO",W44-'med g'!W44)))</f>
        <v>0</v>
      </c>
      <c r="Y44" s="239">
        <f>IF('med g'!Y44-X44&lt;0,"excesso",'med g'!Y44-X44)</f>
        <v>0</v>
      </c>
      <c r="AU44" s="69"/>
      <c r="AV44" s="69"/>
      <c r="AY44" s="69"/>
      <c r="AZ44" s="69"/>
      <c r="BA44" s="69"/>
      <c r="BB44" s="69"/>
    </row>
    <row r="45" spans="1:54" x14ac:dyDescent="0.2">
      <c r="A45" s="53">
        <v>589520</v>
      </c>
      <c r="B45" s="54" t="s">
        <v>193</v>
      </c>
      <c r="C45" s="135" t="s">
        <v>176</v>
      </c>
      <c r="D45" s="194" t="s">
        <v>87</v>
      </c>
      <c r="E45" s="131" t="s">
        <v>18</v>
      </c>
      <c r="F45" s="856">
        <f>PROPOSTA!O45</f>
        <v>0</v>
      </c>
      <c r="G45" s="857">
        <f>PROPOSTA!Q45</f>
        <v>0</v>
      </c>
      <c r="H45" s="858"/>
      <c r="I45" s="179">
        <f t="shared" si="18"/>
        <v>0</v>
      </c>
      <c r="J45" s="859">
        <f t="shared" si="13"/>
        <v>0</v>
      </c>
      <c r="K45" s="859">
        <f t="shared" si="14"/>
        <v>0</v>
      </c>
      <c r="L45" s="275">
        <f t="shared" si="10"/>
        <v>0</v>
      </c>
      <c r="M45" s="852">
        <f t="shared" si="16"/>
        <v>0</v>
      </c>
      <c r="N45" s="853"/>
      <c r="O45" s="854"/>
      <c r="P45" s="855">
        <f t="shared" si="17"/>
        <v>0</v>
      </c>
      <c r="Q45" s="853"/>
      <c r="R45" s="854"/>
      <c r="S45" s="186">
        <f t="shared" si="11"/>
        <v>0</v>
      </c>
      <c r="U45" s="46" t="str">
        <f t="shared" si="5"/>
        <v/>
      </c>
      <c r="W45" s="272"/>
      <c r="X45" s="270">
        <f>IF(W45=0,0,IF(W45&lt;'med g'!W45,"pouco",IF(W45&gt;PROPOSTA!R45,"EXCESSO",W45-'med g'!W45)))</f>
        <v>0</v>
      </c>
      <c r="Y45" s="239">
        <f>IF('med g'!Y45-X45&lt;0,"excesso",'med g'!Y45-X45)</f>
        <v>0</v>
      </c>
      <c r="AU45" s="69"/>
      <c r="AV45" s="69"/>
      <c r="AY45" s="69"/>
      <c r="AZ45" s="69"/>
      <c r="BA45" s="69"/>
      <c r="BB45" s="69"/>
    </row>
    <row r="46" spans="1:54" x14ac:dyDescent="0.2">
      <c r="A46" s="53">
        <v>589520</v>
      </c>
      <c r="B46" s="54" t="s">
        <v>193</v>
      </c>
      <c r="C46" s="135" t="s">
        <v>177</v>
      </c>
      <c r="D46" s="194" t="s">
        <v>87</v>
      </c>
      <c r="E46" s="131" t="s">
        <v>18</v>
      </c>
      <c r="F46" s="856">
        <f>PROPOSTA!O46</f>
        <v>0</v>
      </c>
      <c r="G46" s="857">
        <f>PROPOSTA!Q46</f>
        <v>0</v>
      </c>
      <c r="H46" s="858"/>
      <c r="I46" s="179">
        <f t="shared" si="18"/>
        <v>0</v>
      </c>
      <c r="J46" s="859">
        <f t="shared" si="13"/>
        <v>0</v>
      </c>
      <c r="K46" s="859">
        <f t="shared" si="14"/>
        <v>0</v>
      </c>
      <c r="L46" s="275">
        <f t="shared" si="10"/>
        <v>0</v>
      </c>
      <c r="M46" s="852">
        <f t="shared" si="16"/>
        <v>0</v>
      </c>
      <c r="N46" s="853"/>
      <c r="O46" s="854"/>
      <c r="P46" s="855">
        <f t="shared" si="17"/>
        <v>0</v>
      </c>
      <c r="Q46" s="853"/>
      <c r="R46" s="854"/>
      <c r="S46" s="186">
        <f t="shared" si="11"/>
        <v>0</v>
      </c>
      <c r="U46" s="46" t="str">
        <f t="shared" si="5"/>
        <v/>
      </c>
      <c r="W46" s="272"/>
      <c r="X46" s="270">
        <f>IF(W46=0,0,IF(W46&lt;'med g'!W46,"pouco",IF(W46&gt;PROPOSTA!R46,"EXCESSO",W46-'med g'!W46)))</f>
        <v>0</v>
      </c>
      <c r="Y46" s="239">
        <f>IF('med g'!Y46-X46&lt;0,"excesso",'med g'!Y46-X46)</f>
        <v>0</v>
      </c>
      <c r="AU46" s="69"/>
      <c r="AV46" s="69"/>
      <c r="AY46" s="69"/>
      <c r="AZ46" s="69"/>
      <c r="BA46" s="69"/>
      <c r="BB46" s="69"/>
    </row>
    <row r="47" spans="1:54" x14ac:dyDescent="0.2">
      <c r="A47" s="53">
        <v>589520</v>
      </c>
      <c r="B47" s="54" t="s">
        <v>193</v>
      </c>
      <c r="C47" s="135" t="s">
        <v>178</v>
      </c>
      <c r="D47" s="194" t="s">
        <v>87</v>
      </c>
      <c r="E47" s="131" t="s">
        <v>18</v>
      </c>
      <c r="F47" s="856">
        <f>PROPOSTA!O47</f>
        <v>0</v>
      </c>
      <c r="G47" s="857">
        <f>PROPOSTA!Q47</f>
        <v>0</v>
      </c>
      <c r="H47" s="858"/>
      <c r="I47" s="179">
        <f t="shared" si="18"/>
        <v>0</v>
      </c>
      <c r="J47" s="859">
        <f t="shared" si="13"/>
        <v>0</v>
      </c>
      <c r="K47" s="859">
        <f t="shared" si="14"/>
        <v>0</v>
      </c>
      <c r="L47" s="275">
        <f t="shared" si="10"/>
        <v>0</v>
      </c>
      <c r="M47" s="852">
        <f t="shared" si="16"/>
        <v>0</v>
      </c>
      <c r="N47" s="853"/>
      <c r="O47" s="854"/>
      <c r="P47" s="855">
        <f t="shared" si="17"/>
        <v>0</v>
      </c>
      <c r="Q47" s="853"/>
      <c r="R47" s="854"/>
      <c r="S47" s="186">
        <f t="shared" si="11"/>
        <v>0</v>
      </c>
      <c r="U47" s="46" t="str">
        <f t="shared" si="5"/>
        <v/>
      </c>
      <c r="W47" s="272"/>
      <c r="X47" s="270">
        <f>IF(W47=0,0,IF(W47&lt;'med g'!W47,"pouco",IF(W47&gt;PROPOSTA!R47,"EXCESSO",W47-'med g'!W47)))</f>
        <v>0</v>
      </c>
      <c r="Y47" s="239">
        <f>IF('med g'!Y47-X47&lt;0,"excesso",'med g'!Y47-X47)</f>
        <v>0</v>
      </c>
      <c r="AU47" s="69"/>
      <c r="AV47" s="69"/>
      <c r="AY47" s="69"/>
      <c r="AZ47" s="69"/>
      <c r="BA47" s="69"/>
      <c r="BB47" s="69"/>
    </row>
    <row r="48" spans="1:54" x14ac:dyDescent="0.2">
      <c r="A48" s="53">
        <v>589220</v>
      </c>
      <c r="B48" s="54" t="s">
        <v>193</v>
      </c>
      <c r="C48" s="135" t="s">
        <v>194</v>
      </c>
      <c r="D48" s="194" t="s">
        <v>195</v>
      </c>
      <c r="E48" s="131" t="s">
        <v>18</v>
      </c>
      <c r="F48" s="856">
        <f>PROPOSTA!O48</f>
        <v>0</v>
      </c>
      <c r="G48" s="857">
        <f>PROPOSTA!Q48</f>
        <v>0</v>
      </c>
      <c r="H48" s="858"/>
      <c r="I48" s="179">
        <f t="shared" si="18"/>
        <v>0</v>
      </c>
      <c r="J48" s="859">
        <f t="shared" si="13"/>
        <v>0</v>
      </c>
      <c r="K48" s="859">
        <f t="shared" si="14"/>
        <v>0</v>
      </c>
      <c r="L48" s="275">
        <f t="shared" si="10"/>
        <v>0</v>
      </c>
      <c r="M48" s="852">
        <f t="shared" si="16"/>
        <v>0</v>
      </c>
      <c r="N48" s="853"/>
      <c r="O48" s="854"/>
      <c r="P48" s="855">
        <f t="shared" si="17"/>
        <v>0</v>
      </c>
      <c r="Q48" s="853"/>
      <c r="R48" s="854"/>
      <c r="S48" s="186">
        <f t="shared" si="11"/>
        <v>0</v>
      </c>
      <c r="U48" s="46" t="str">
        <f t="shared" si="5"/>
        <v/>
      </c>
      <c r="W48" s="272"/>
      <c r="X48" s="270">
        <f>IF(W48=0,0,IF(W48&lt;'med g'!W48,"pouco",IF(W48&gt;PROPOSTA!R48,"EXCESSO",W48-'med g'!W48)))</f>
        <v>0</v>
      </c>
      <c r="Y48" s="239">
        <f>IF('med g'!Y48-X48&lt;0,"excesso",'med g'!Y48-X48)</f>
        <v>0</v>
      </c>
      <c r="AU48" s="69"/>
      <c r="AV48" s="69"/>
      <c r="AY48" s="69"/>
      <c r="AZ48" s="69"/>
      <c r="BA48" s="69"/>
      <c r="BB48" s="69"/>
    </row>
    <row r="49" spans="1:54" x14ac:dyDescent="0.2">
      <c r="A49" s="53">
        <v>589320</v>
      </c>
      <c r="B49" s="54" t="s">
        <v>193</v>
      </c>
      <c r="C49" s="135" t="s">
        <v>179</v>
      </c>
      <c r="D49" s="194" t="s">
        <v>88</v>
      </c>
      <c r="E49" s="131" t="s">
        <v>18</v>
      </c>
      <c r="F49" s="856">
        <f>PROPOSTA!O49</f>
        <v>0</v>
      </c>
      <c r="G49" s="857">
        <f>PROPOSTA!Q49</f>
        <v>0</v>
      </c>
      <c r="H49" s="858"/>
      <c r="I49" s="179">
        <f t="shared" si="18"/>
        <v>0</v>
      </c>
      <c r="J49" s="859">
        <f t="shared" si="13"/>
        <v>0</v>
      </c>
      <c r="K49" s="859">
        <f t="shared" si="14"/>
        <v>0</v>
      </c>
      <c r="L49" s="275">
        <f t="shared" si="10"/>
        <v>0</v>
      </c>
      <c r="M49" s="852">
        <f t="shared" si="16"/>
        <v>0</v>
      </c>
      <c r="N49" s="853"/>
      <c r="O49" s="854"/>
      <c r="P49" s="855">
        <f t="shared" si="17"/>
        <v>0</v>
      </c>
      <c r="Q49" s="853"/>
      <c r="R49" s="854"/>
      <c r="S49" s="186">
        <f t="shared" si="11"/>
        <v>0</v>
      </c>
      <c r="U49" s="46" t="str">
        <f t="shared" si="5"/>
        <v/>
      </c>
      <c r="W49" s="272"/>
      <c r="X49" s="270">
        <f>IF(W49=0,0,IF(W49&lt;'med g'!W49,"pouco",IF(W49&gt;PROPOSTA!R49,"EXCESSO",W49-'med g'!W49)))</f>
        <v>0</v>
      </c>
      <c r="Y49" s="239">
        <f>IF('med g'!Y49-X49&lt;0,"excesso",'med g'!Y49-X49)</f>
        <v>0</v>
      </c>
      <c r="AU49" s="69"/>
      <c r="AV49" s="69"/>
      <c r="AY49" s="69"/>
      <c r="AZ49" s="69"/>
      <c r="BA49" s="69"/>
      <c r="BB49" s="69"/>
    </row>
    <row r="50" spans="1:54" x14ac:dyDescent="0.2">
      <c r="A50" s="53">
        <v>589320</v>
      </c>
      <c r="B50" s="54" t="s">
        <v>193</v>
      </c>
      <c r="C50" s="135" t="s">
        <v>180</v>
      </c>
      <c r="D50" s="194" t="s">
        <v>88</v>
      </c>
      <c r="E50" s="131" t="s">
        <v>18</v>
      </c>
      <c r="F50" s="856">
        <f>PROPOSTA!O50</f>
        <v>0</v>
      </c>
      <c r="G50" s="857">
        <f>PROPOSTA!Q50</f>
        <v>0</v>
      </c>
      <c r="H50" s="858"/>
      <c r="I50" s="179">
        <f t="shared" si="18"/>
        <v>0</v>
      </c>
      <c r="J50" s="859">
        <f t="shared" si="13"/>
        <v>0</v>
      </c>
      <c r="K50" s="859">
        <f t="shared" si="14"/>
        <v>0</v>
      </c>
      <c r="L50" s="275">
        <f t="shared" ref="L50:L66" si="19">X50</f>
        <v>0</v>
      </c>
      <c r="M50" s="852">
        <f t="shared" si="16"/>
        <v>0</v>
      </c>
      <c r="N50" s="853"/>
      <c r="O50" s="854"/>
      <c r="P50" s="855">
        <f t="shared" si="17"/>
        <v>0</v>
      </c>
      <c r="Q50" s="853"/>
      <c r="R50" s="854"/>
      <c r="S50" s="186">
        <f t="shared" si="11"/>
        <v>0</v>
      </c>
      <c r="U50" s="46" t="str">
        <f t="shared" si="5"/>
        <v/>
      </c>
      <c r="W50" s="272"/>
      <c r="X50" s="270">
        <f>IF(W50=0,0,IF(W50&lt;'med g'!W50,"pouco",IF(W50&gt;PROPOSTA!R50,"EXCESSO",W50-'med g'!W50)))</f>
        <v>0</v>
      </c>
      <c r="Y50" s="239">
        <f>IF('med g'!Y50-X50&lt;0,"excesso",'med g'!Y50-X50)</f>
        <v>0</v>
      </c>
      <c r="AU50" s="69"/>
      <c r="AV50" s="69"/>
      <c r="AY50" s="69"/>
      <c r="AZ50" s="69"/>
      <c r="BA50" s="69"/>
      <c r="BB50" s="69"/>
    </row>
    <row r="51" spans="1:54" x14ac:dyDescent="0.2">
      <c r="A51" s="53">
        <v>589320</v>
      </c>
      <c r="B51" s="54" t="s">
        <v>193</v>
      </c>
      <c r="C51" s="135" t="s">
        <v>181</v>
      </c>
      <c r="D51" s="194" t="s">
        <v>88</v>
      </c>
      <c r="E51" s="131" t="s">
        <v>18</v>
      </c>
      <c r="F51" s="856">
        <f>PROPOSTA!O51</f>
        <v>0</v>
      </c>
      <c r="G51" s="857">
        <f>PROPOSTA!Q51</f>
        <v>0</v>
      </c>
      <c r="H51" s="858"/>
      <c r="I51" s="179">
        <f t="shared" si="18"/>
        <v>0</v>
      </c>
      <c r="J51" s="859">
        <f t="shared" si="13"/>
        <v>0</v>
      </c>
      <c r="K51" s="859">
        <f t="shared" si="14"/>
        <v>0</v>
      </c>
      <c r="L51" s="275">
        <f t="shared" si="19"/>
        <v>0</v>
      </c>
      <c r="M51" s="852">
        <f t="shared" si="16"/>
        <v>0</v>
      </c>
      <c r="N51" s="853"/>
      <c r="O51" s="854"/>
      <c r="P51" s="855">
        <f t="shared" si="17"/>
        <v>0</v>
      </c>
      <c r="Q51" s="853"/>
      <c r="R51" s="854"/>
      <c r="S51" s="186">
        <f t="shared" si="11"/>
        <v>0</v>
      </c>
      <c r="U51" s="46" t="str">
        <f t="shared" si="5"/>
        <v/>
      </c>
      <c r="W51" s="272"/>
      <c r="X51" s="270">
        <f>IF(W51=0,0,IF(W51&lt;'med g'!W51,"pouco",IF(W51&gt;PROPOSTA!R51,"EXCESSO",W51-'med g'!W51)))</f>
        <v>0</v>
      </c>
      <c r="Y51" s="239">
        <f>IF('med g'!Y51-X51&lt;0,"excesso",'med g'!Y51-X51)</f>
        <v>0</v>
      </c>
      <c r="AU51" s="69"/>
      <c r="AV51" s="69"/>
      <c r="AY51" s="69"/>
      <c r="AZ51" s="69"/>
      <c r="BA51" s="69"/>
      <c r="BB51" s="69"/>
    </row>
    <row r="52" spans="1:54" x14ac:dyDescent="0.2">
      <c r="A52" s="53">
        <v>589520</v>
      </c>
      <c r="B52" s="54" t="s">
        <v>193</v>
      </c>
      <c r="C52" s="135" t="s">
        <v>182</v>
      </c>
      <c r="D52" s="194" t="s">
        <v>87</v>
      </c>
      <c r="E52" s="131" t="s">
        <v>18</v>
      </c>
      <c r="F52" s="856">
        <f>PROPOSTA!O52</f>
        <v>0</v>
      </c>
      <c r="G52" s="857">
        <f>PROPOSTA!Q52</f>
        <v>0</v>
      </c>
      <c r="H52" s="858"/>
      <c r="I52" s="179">
        <f t="shared" si="18"/>
        <v>0</v>
      </c>
      <c r="J52" s="859">
        <f t="shared" si="13"/>
        <v>0</v>
      </c>
      <c r="K52" s="859">
        <f t="shared" si="14"/>
        <v>0</v>
      </c>
      <c r="L52" s="275">
        <f t="shared" si="19"/>
        <v>0</v>
      </c>
      <c r="M52" s="852">
        <f t="shared" si="16"/>
        <v>0</v>
      </c>
      <c r="N52" s="853"/>
      <c r="O52" s="854"/>
      <c r="P52" s="855">
        <f t="shared" si="17"/>
        <v>0</v>
      </c>
      <c r="Q52" s="853"/>
      <c r="R52" s="854"/>
      <c r="S52" s="186">
        <f t="shared" si="11"/>
        <v>0</v>
      </c>
      <c r="U52" s="46" t="str">
        <f t="shared" si="5"/>
        <v/>
      </c>
      <c r="W52" s="272"/>
      <c r="X52" s="270">
        <f>IF(W52=0,0,IF(W52&lt;'med g'!W52,"pouco",IF(W52&gt;PROPOSTA!R52,"EXCESSO",W52-'med g'!W52)))</f>
        <v>0</v>
      </c>
      <c r="Y52" s="239">
        <f>IF('med g'!Y52-X52&lt;0,"excesso",'med g'!Y52-X52)</f>
        <v>0</v>
      </c>
      <c r="AU52" s="69"/>
      <c r="AV52" s="69"/>
      <c r="AY52" s="69"/>
      <c r="AZ52" s="69"/>
      <c r="BA52" s="69"/>
      <c r="BB52" s="69"/>
    </row>
    <row r="53" spans="1:54" x14ac:dyDescent="0.2">
      <c r="A53" s="53">
        <v>589000</v>
      </c>
      <c r="B53" s="54" t="s">
        <v>193</v>
      </c>
      <c r="C53" s="135" t="s">
        <v>183</v>
      </c>
      <c r="D53" s="194" t="s">
        <v>89</v>
      </c>
      <c r="E53" s="131" t="s">
        <v>18</v>
      </c>
      <c r="F53" s="856">
        <f>PROPOSTA!O53</f>
        <v>0</v>
      </c>
      <c r="G53" s="857">
        <f>PROPOSTA!Q53</f>
        <v>0</v>
      </c>
      <c r="H53" s="858"/>
      <c r="I53" s="179">
        <f t="shared" ref="I53:I65" si="20">$S$7</f>
        <v>0</v>
      </c>
      <c r="J53" s="859">
        <f t="shared" si="13"/>
        <v>0</v>
      </c>
      <c r="K53" s="859">
        <f t="shared" si="14"/>
        <v>0</v>
      </c>
      <c r="L53" s="275">
        <f t="shared" si="19"/>
        <v>0</v>
      </c>
      <c r="M53" s="852">
        <f t="shared" si="16"/>
        <v>0</v>
      </c>
      <c r="N53" s="853"/>
      <c r="O53" s="854"/>
      <c r="P53" s="855">
        <f t="shared" si="17"/>
        <v>0</v>
      </c>
      <c r="Q53" s="853"/>
      <c r="R53" s="854"/>
      <c r="S53" s="186">
        <f t="shared" si="11"/>
        <v>0</v>
      </c>
      <c r="U53" s="46" t="str">
        <f t="shared" si="5"/>
        <v/>
      </c>
      <c r="W53" s="272"/>
      <c r="X53" s="270">
        <f>IF(W53=0,0,IF(W53&lt;'med g'!W53,"pouco",IF(W53&gt;PROPOSTA!R53,"EXCESSO",W53-'med g'!W53)))</f>
        <v>0</v>
      </c>
      <c r="Y53" s="239">
        <f>IF('med g'!Y53-X53&lt;0,"excesso",'med g'!Y53-X53)</f>
        <v>0</v>
      </c>
      <c r="AU53" s="69"/>
      <c r="AV53" s="69"/>
      <c r="AY53" s="69"/>
      <c r="AZ53" s="69"/>
      <c r="BA53" s="69"/>
      <c r="BB53" s="69"/>
    </row>
    <row r="54" spans="1:54" x14ac:dyDescent="0.2">
      <c r="A54" s="53">
        <v>589000</v>
      </c>
      <c r="B54" s="54" t="s">
        <v>193</v>
      </c>
      <c r="C54" s="135" t="s">
        <v>184</v>
      </c>
      <c r="D54" s="194" t="s">
        <v>89</v>
      </c>
      <c r="E54" s="131" t="s">
        <v>18</v>
      </c>
      <c r="F54" s="856">
        <f>PROPOSTA!O54</f>
        <v>0</v>
      </c>
      <c r="G54" s="857">
        <f>PROPOSTA!Q54</f>
        <v>0</v>
      </c>
      <c r="H54" s="858"/>
      <c r="I54" s="179">
        <f t="shared" si="20"/>
        <v>0</v>
      </c>
      <c r="J54" s="859">
        <f t="shared" si="13"/>
        <v>0</v>
      </c>
      <c r="K54" s="859">
        <f t="shared" si="14"/>
        <v>0</v>
      </c>
      <c r="L54" s="275">
        <f t="shared" si="19"/>
        <v>0</v>
      </c>
      <c r="M54" s="852">
        <f t="shared" si="16"/>
        <v>0</v>
      </c>
      <c r="N54" s="853"/>
      <c r="O54" s="854"/>
      <c r="P54" s="855">
        <f t="shared" si="17"/>
        <v>0</v>
      </c>
      <c r="Q54" s="853"/>
      <c r="R54" s="854"/>
      <c r="S54" s="186">
        <f t="shared" si="11"/>
        <v>0</v>
      </c>
      <c r="U54" s="46" t="str">
        <f t="shared" si="5"/>
        <v/>
      </c>
      <c r="W54" s="272"/>
      <c r="X54" s="270">
        <f>IF(W54=0,0,IF(W54&lt;'med g'!W54,"pouco",IF(W54&gt;PROPOSTA!R54,"EXCESSO",W54-'med g'!W54)))</f>
        <v>0</v>
      </c>
      <c r="Y54" s="239">
        <f>IF('med g'!Y54-X54&lt;0,"excesso",'med g'!Y54-X54)</f>
        <v>0</v>
      </c>
      <c r="AU54" s="69"/>
      <c r="AV54" s="69"/>
      <c r="AY54" s="69"/>
      <c r="AZ54" s="69"/>
      <c r="BA54" s="69"/>
      <c r="BB54" s="69"/>
    </row>
    <row r="55" spans="1:54" x14ac:dyDescent="0.2">
      <c r="A55" s="53">
        <v>589000</v>
      </c>
      <c r="B55" s="54" t="s">
        <v>193</v>
      </c>
      <c r="C55" s="135" t="s">
        <v>185</v>
      </c>
      <c r="D55" s="194" t="s">
        <v>89</v>
      </c>
      <c r="E55" s="131" t="s">
        <v>18</v>
      </c>
      <c r="F55" s="856">
        <f>PROPOSTA!O55</f>
        <v>0</v>
      </c>
      <c r="G55" s="857">
        <f>PROPOSTA!Q55</f>
        <v>0</v>
      </c>
      <c r="H55" s="858"/>
      <c r="I55" s="179">
        <f t="shared" si="20"/>
        <v>0</v>
      </c>
      <c r="J55" s="859">
        <f t="shared" si="13"/>
        <v>0</v>
      </c>
      <c r="K55" s="859">
        <f t="shared" si="14"/>
        <v>0</v>
      </c>
      <c r="L55" s="275">
        <f t="shared" si="19"/>
        <v>0</v>
      </c>
      <c r="M55" s="852">
        <f t="shared" si="16"/>
        <v>0</v>
      </c>
      <c r="N55" s="853"/>
      <c r="O55" s="854"/>
      <c r="P55" s="855">
        <f t="shared" si="17"/>
        <v>0</v>
      </c>
      <c r="Q55" s="853"/>
      <c r="R55" s="854"/>
      <c r="S55" s="186">
        <f t="shared" si="11"/>
        <v>0</v>
      </c>
      <c r="U55" s="46" t="str">
        <f t="shared" si="5"/>
        <v/>
      </c>
      <c r="W55" s="272"/>
      <c r="X55" s="270">
        <f>IF(W55=0,0,IF(W55&lt;'med g'!W55,"pouco",IF(W55&gt;PROPOSTA!R55,"EXCESSO",W55-'med g'!W55)))</f>
        <v>0</v>
      </c>
      <c r="Y55" s="239">
        <f>IF('med g'!Y55-X55&lt;0,"excesso",'med g'!Y55-X55)</f>
        <v>0</v>
      </c>
      <c r="AY55" s="69"/>
      <c r="AZ55" s="69"/>
      <c r="BA55" s="69"/>
      <c r="BB55" s="69"/>
    </row>
    <row r="56" spans="1:54" x14ac:dyDescent="0.2">
      <c r="A56" s="53">
        <v>589000</v>
      </c>
      <c r="B56" s="54" t="s">
        <v>193</v>
      </c>
      <c r="C56" s="135" t="s">
        <v>186</v>
      </c>
      <c r="D56" s="194" t="s">
        <v>89</v>
      </c>
      <c r="E56" s="131" t="s">
        <v>18</v>
      </c>
      <c r="F56" s="856">
        <f>PROPOSTA!O56</f>
        <v>0</v>
      </c>
      <c r="G56" s="857">
        <f>PROPOSTA!Q56</f>
        <v>0</v>
      </c>
      <c r="H56" s="858"/>
      <c r="I56" s="179">
        <f t="shared" si="20"/>
        <v>0</v>
      </c>
      <c r="J56" s="859">
        <f t="shared" si="13"/>
        <v>0</v>
      </c>
      <c r="K56" s="859">
        <f t="shared" si="14"/>
        <v>0</v>
      </c>
      <c r="L56" s="275">
        <f t="shared" si="19"/>
        <v>0</v>
      </c>
      <c r="M56" s="852">
        <f t="shared" si="16"/>
        <v>0</v>
      </c>
      <c r="N56" s="853"/>
      <c r="O56" s="854"/>
      <c r="P56" s="855">
        <f t="shared" si="17"/>
        <v>0</v>
      </c>
      <c r="Q56" s="853"/>
      <c r="R56" s="854"/>
      <c r="S56" s="186">
        <f t="shared" si="11"/>
        <v>0</v>
      </c>
      <c r="U56" s="46" t="str">
        <f t="shared" si="5"/>
        <v/>
      </c>
      <c r="W56" s="272"/>
      <c r="X56" s="270">
        <f>IF(W56=0,0,IF(W56&lt;'med g'!W56,"pouco",IF(W56&gt;PROPOSTA!R56,"EXCESSO",W56-'med g'!W56)))</f>
        <v>0</v>
      </c>
      <c r="Y56" s="239">
        <f>IF('med g'!Y56-X56&lt;0,"excesso",'med g'!Y56-X56)</f>
        <v>0</v>
      </c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Y56" s="69"/>
      <c r="AZ56" s="69"/>
      <c r="BA56" s="69"/>
      <c r="BB56" s="69"/>
    </row>
    <row r="57" spans="1:54" x14ac:dyDescent="0.2">
      <c r="A57" s="53">
        <v>589000</v>
      </c>
      <c r="B57" s="54" t="s">
        <v>193</v>
      </c>
      <c r="C57" s="135" t="s">
        <v>187</v>
      </c>
      <c r="D57" s="194" t="s">
        <v>89</v>
      </c>
      <c r="E57" s="131" t="s">
        <v>18</v>
      </c>
      <c r="F57" s="856">
        <f>PROPOSTA!O57</f>
        <v>0</v>
      </c>
      <c r="G57" s="857">
        <f>PROPOSTA!Q57</f>
        <v>0</v>
      </c>
      <c r="H57" s="858"/>
      <c r="I57" s="179">
        <f t="shared" si="20"/>
        <v>0</v>
      </c>
      <c r="J57" s="859">
        <f t="shared" si="13"/>
        <v>0</v>
      </c>
      <c r="K57" s="859">
        <f t="shared" si="14"/>
        <v>0</v>
      </c>
      <c r="L57" s="275">
        <f t="shared" si="19"/>
        <v>0</v>
      </c>
      <c r="M57" s="852">
        <f t="shared" si="16"/>
        <v>0</v>
      </c>
      <c r="N57" s="853"/>
      <c r="O57" s="854"/>
      <c r="P57" s="855">
        <f t="shared" si="17"/>
        <v>0</v>
      </c>
      <c r="Q57" s="853"/>
      <c r="R57" s="854"/>
      <c r="S57" s="186">
        <f t="shared" si="11"/>
        <v>0</v>
      </c>
      <c r="U57" s="46" t="str">
        <f t="shared" si="5"/>
        <v/>
      </c>
      <c r="W57" s="272"/>
      <c r="X57" s="270">
        <f>IF(W57=0,0,IF(W57&lt;'med g'!W57,"pouco",IF(W57&gt;PROPOSTA!R57,"EXCESSO",W57-'med g'!W57)))</f>
        <v>0</v>
      </c>
      <c r="Y57" s="239">
        <f>IF('med g'!Y57-X57&lt;0,"excesso",'med g'!Y57-X57)</f>
        <v>0</v>
      </c>
      <c r="AY57" s="69"/>
      <c r="AZ57" s="69"/>
      <c r="BA57" s="69"/>
      <c r="BB57" s="69"/>
    </row>
    <row r="58" spans="1:54" x14ac:dyDescent="0.2">
      <c r="A58" s="55">
        <v>589000</v>
      </c>
      <c r="B58" s="56" t="s">
        <v>193</v>
      </c>
      <c r="C58" s="136" t="s">
        <v>188</v>
      </c>
      <c r="D58" s="194" t="s">
        <v>89</v>
      </c>
      <c r="E58" s="131" t="s">
        <v>18</v>
      </c>
      <c r="F58" s="856">
        <f>PROPOSTA!O58</f>
        <v>0</v>
      </c>
      <c r="G58" s="857">
        <f>PROPOSTA!Q58</f>
        <v>0</v>
      </c>
      <c r="H58" s="858"/>
      <c r="I58" s="179">
        <f t="shared" si="20"/>
        <v>0</v>
      </c>
      <c r="J58" s="859">
        <f t="shared" ref="J58:J66" si="21">IF(F58=0,0,F58*(1+I58))</f>
        <v>0</v>
      </c>
      <c r="K58" s="859">
        <f t="shared" ref="K58:K66" si="22">G58+J58</f>
        <v>0</v>
      </c>
      <c r="L58" s="275">
        <f t="shared" si="19"/>
        <v>0</v>
      </c>
      <c r="M58" s="852">
        <f t="shared" si="16"/>
        <v>0</v>
      </c>
      <c r="N58" s="853"/>
      <c r="O58" s="854"/>
      <c r="P58" s="855">
        <f t="shared" si="17"/>
        <v>0</v>
      </c>
      <c r="Q58" s="853"/>
      <c r="R58" s="854"/>
      <c r="S58" s="186">
        <f t="shared" si="11"/>
        <v>0</v>
      </c>
      <c r="U58" s="46" t="str">
        <f t="shared" si="5"/>
        <v/>
      </c>
      <c r="W58" s="272"/>
      <c r="X58" s="270">
        <f>IF(W58=0,0,IF(W58&lt;'med g'!W58,"pouco",IF(W58&gt;PROPOSTA!R58,"EXCESSO",W58-'med g'!W58)))</f>
        <v>0</v>
      </c>
      <c r="Y58" s="239">
        <f>IF('med g'!Y58-X58&lt;0,"excesso",'med g'!Y58-X58)</f>
        <v>0</v>
      </c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Y58" s="69"/>
      <c r="AZ58" s="69"/>
      <c r="BA58" s="69"/>
      <c r="BB58" s="69"/>
    </row>
    <row r="59" spans="1:54" x14ac:dyDescent="0.2">
      <c r="A59" s="55">
        <v>589000</v>
      </c>
      <c r="B59" s="56" t="s">
        <v>193</v>
      </c>
      <c r="C59" s="136" t="s">
        <v>189</v>
      </c>
      <c r="D59" s="194" t="s">
        <v>89</v>
      </c>
      <c r="E59" s="131" t="s">
        <v>18</v>
      </c>
      <c r="F59" s="856">
        <f>PROPOSTA!O59</f>
        <v>0</v>
      </c>
      <c r="G59" s="857">
        <f>PROPOSTA!Q59</f>
        <v>0</v>
      </c>
      <c r="H59" s="858"/>
      <c r="I59" s="179">
        <f t="shared" si="20"/>
        <v>0</v>
      </c>
      <c r="J59" s="859">
        <f t="shared" ref="J59:J61" si="23">IF(F59=0,0,F59*(1+I59))</f>
        <v>0</v>
      </c>
      <c r="K59" s="859">
        <f t="shared" ref="K59:K61" si="24">G59+J59</f>
        <v>0</v>
      </c>
      <c r="L59" s="275">
        <f t="shared" ref="L59:L61" si="25">X59</f>
        <v>0</v>
      </c>
      <c r="M59" s="852">
        <f t="shared" si="16"/>
        <v>0</v>
      </c>
      <c r="N59" s="853"/>
      <c r="O59" s="854"/>
      <c r="P59" s="855">
        <f t="shared" si="17"/>
        <v>0</v>
      </c>
      <c r="Q59" s="853"/>
      <c r="R59" s="854"/>
      <c r="S59" s="186">
        <f t="shared" ref="S59:S61" si="26">P59-M59</f>
        <v>0</v>
      </c>
      <c r="U59" s="46" t="str">
        <f t="shared" ref="U59:U61" si="27">IF(T59="X","x",IF(P59&gt;0,"x",""))</f>
        <v/>
      </c>
      <c r="W59" s="272"/>
      <c r="X59" s="270">
        <f>IF(W59=0,0,IF(W59&lt;'med g'!W62,"pouco",IF(W59&gt;PROPOSTA!R59,"EXCESSO",W59-'med g'!W62)))</f>
        <v>0</v>
      </c>
      <c r="Y59" s="239">
        <f>IF('med g'!Y59-X59&lt;0,"excesso",'med g'!Y59-X59)</f>
        <v>0</v>
      </c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Y59" s="69"/>
      <c r="AZ59" s="69"/>
      <c r="BA59" s="69"/>
      <c r="BB59" s="69"/>
    </row>
    <row r="60" spans="1:54" x14ac:dyDescent="0.2">
      <c r="A60" s="55">
        <v>589000</v>
      </c>
      <c r="B60" s="56" t="s">
        <v>193</v>
      </c>
      <c r="C60" s="136" t="s">
        <v>190</v>
      </c>
      <c r="D60" s="194" t="s">
        <v>89</v>
      </c>
      <c r="E60" s="131" t="s">
        <v>18</v>
      </c>
      <c r="F60" s="856">
        <f>PROPOSTA!O60</f>
        <v>0</v>
      </c>
      <c r="G60" s="857">
        <f>PROPOSTA!Q60</f>
        <v>0</v>
      </c>
      <c r="H60" s="858"/>
      <c r="I60" s="179">
        <f t="shared" si="20"/>
        <v>0</v>
      </c>
      <c r="J60" s="859">
        <f t="shared" si="23"/>
        <v>0</v>
      </c>
      <c r="K60" s="859">
        <f t="shared" si="24"/>
        <v>0</v>
      </c>
      <c r="L60" s="275">
        <f t="shared" si="25"/>
        <v>0</v>
      </c>
      <c r="M60" s="852">
        <f t="shared" si="16"/>
        <v>0</v>
      </c>
      <c r="N60" s="853"/>
      <c r="O60" s="854"/>
      <c r="P60" s="855">
        <f t="shared" si="17"/>
        <v>0</v>
      </c>
      <c r="Q60" s="853"/>
      <c r="R60" s="854"/>
      <c r="S60" s="186">
        <f t="shared" si="26"/>
        <v>0</v>
      </c>
      <c r="U60" s="46" t="str">
        <f t="shared" si="27"/>
        <v/>
      </c>
      <c r="W60" s="272"/>
      <c r="X60" s="270">
        <f>IF(W60=0,0,IF(W60&lt;'med g'!W63,"pouco",IF(W60&gt;PROPOSTA!R60,"EXCESSO",W60-'med g'!W63)))</f>
        <v>0</v>
      </c>
      <c r="Y60" s="239">
        <f>IF('med g'!Y60-X60&lt;0,"excesso",'med g'!Y60-X60)</f>
        <v>0</v>
      </c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Y60" s="69"/>
      <c r="AZ60" s="69"/>
      <c r="BA60" s="69"/>
      <c r="BB60" s="69"/>
    </row>
    <row r="61" spans="1:54" x14ac:dyDescent="0.2">
      <c r="A61" s="55">
        <v>589000</v>
      </c>
      <c r="B61" s="56" t="s">
        <v>193</v>
      </c>
      <c r="C61" s="136" t="s">
        <v>191</v>
      </c>
      <c r="D61" s="194" t="s">
        <v>89</v>
      </c>
      <c r="E61" s="131" t="s">
        <v>18</v>
      </c>
      <c r="F61" s="856">
        <f>PROPOSTA!O61</f>
        <v>0</v>
      </c>
      <c r="G61" s="857">
        <f>PROPOSTA!Q61</f>
        <v>0</v>
      </c>
      <c r="H61" s="858"/>
      <c r="I61" s="179">
        <f t="shared" si="20"/>
        <v>0</v>
      </c>
      <c r="J61" s="859">
        <f t="shared" si="23"/>
        <v>0</v>
      </c>
      <c r="K61" s="859">
        <f t="shared" si="24"/>
        <v>0</v>
      </c>
      <c r="L61" s="275">
        <f t="shared" si="25"/>
        <v>0</v>
      </c>
      <c r="M61" s="852">
        <f t="shared" si="16"/>
        <v>0</v>
      </c>
      <c r="N61" s="853"/>
      <c r="O61" s="854"/>
      <c r="P61" s="855">
        <f t="shared" si="17"/>
        <v>0</v>
      </c>
      <c r="Q61" s="853"/>
      <c r="R61" s="854"/>
      <c r="S61" s="186">
        <f t="shared" si="26"/>
        <v>0</v>
      </c>
      <c r="U61" s="46" t="str">
        <f t="shared" si="27"/>
        <v/>
      </c>
      <c r="W61" s="272"/>
      <c r="X61" s="270">
        <f>IF(W61=0,0,IF(W61&lt;'med g'!W64,"pouco",IF(W61&gt;PROPOSTA!R61,"EXCESSO",W61-'med g'!W64)))</f>
        <v>0</v>
      </c>
      <c r="Y61" s="239">
        <f>IF('med g'!Y61-X61&lt;0,"excesso",'med g'!Y61-X61)</f>
        <v>0</v>
      </c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Y61" s="69"/>
      <c r="AZ61" s="69"/>
      <c r="BA61" s="69"/>
      <c r="BB61" s="69"/>
    </row>
    <row r="62" spans="1:54" x14ac:dyDescent="0.2">
      <c r="A62" s="53">
        <v>589030</v>
      </c>
      <c r="B62" s="54" t="s">
        <v>193</v>
      </c>
      <c r="C62" s="135" t="s">
        <v>196</v>
      </c>
      <c r="D62" s="194" t="s">
        <v>200</v>
      </c>
      <c r="E62" s="131" t="s">
        <v>18</v>
      </c>
      <c r="F62" s="856">
        <f>PROPOSTA!O62</f>
        <v>0</v>
      </c>
      <c r="G62" s="857">
        <f>PROPOSTA!Q62</f>
        <v>0</v>
      </c>
      <c r="H62" s="858"/>
      <c r="I62" s="179">
        <f t="shared" si="20"/>
        <v>0</v>
      </c>
      <c r="J62" s="859">
        <f t="shared" si="21"/>
        <v>0</v>
      </c>
      <c r="K62" s="859">
        <f t="shared" si="22"/>
        <v>0</v>
      </c>
      <c r="L62" s="275">
        <f t="shared" si="19"/>
        <v>0</v>
      </c>
      <c r="M62" s="852">
        <f t="shared" si="16"/>
        <v>0</v>
      </c>
      <c r="N62" s="853"/>
      <c r="O62" s="854"/>
      <c r="P62" s="855">
        <f t="shared" si="17"/>
        <v>0</v>
      </c>
      <c r="Q62" s="853"/>
      <c r="R62" s="854"/>
      <c r="S62" s="186">
        <f t="shared" si="11"/>
        <v>0</v>
      </c>
      <c r="U62" s="46" t="str">
        <f t="shared" si="5"/>
        <v/>
      </c>
      <c r="W62" s="272"/>
      <c r="X62" s="270">
        <f>IF(W62=0,0,IF(W62&lt;'med g'!W62,"pouco",IF(W62&gt;PROPOSTA!R62,"EXCESSO",W62-'med g'!W62)))</f>
        <v>0</v>
      </c>
      <c r="Y62" s="239">
        <f>IF('med g'!Y62-X62&lt;0,"excesso",'med g'!Y62-X62)</f>
        <v>0</v>
      </c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Y62" s="69"/>
      <c r="AZ62" s="69"/>
      <c r="BA62" s="69"/>
      <c r="BB62" s="69"/>
    </row>
    <row r="63" spans="1:54" x14ac:dyDescent="0.2">
      <c r="A63" s="53">
        <v>589040</v>
      </c>
      <c r="B63" s="54" t="s">
        <v>193</v>
      </c>
      <c r="C63" s="135" t="s">
        <v>197</v>
      </c>
      <c r="D63" s="194" t="s">
        <v>201</v>
      </c>
      <c r="E63" s="131" t="s">
        <v>18</v>
      </c>
      <c r="F63" s="856">
        <f>PROPOSTA!O63</f>
        <v>0</v>
      </c>
      <c r="G63" s="857">
        <f>PROPOSTA!Q63</f>
        <v>0</v>
      </c>
      <c r="H63" s="858"/>
      <c r="I63" s="179">
        <f t="shared" si="20"/>
        <v>0</v>
      </c>
      <c r="J63" s="859">
        <f t="shared" ref="J63:J64" si="28">IF(F63=0,0,F63*(1+I63))</f>
        <v>0</v>
      </c>
      <c r="K63" s="859">
        <f t="shared" ref="K63:K64" si="29">G63+J63</f>
        <v>0</v>
      </c>
      <c r="L63" s="275">
        <f t="shared" ref="L63:L64" si="30">X63</f>
        <v>0</v>
      </c>
      <c r="M63" s="852">
        <f t="shared" si="16"/>
        <v>0</v>
      </c>
      <c r="N63" s="853"/>
      <c r="O63" s="854"/>
      <c r="P63" s="855">
        <f t="shared" si="17"/>
        <v>0</v>
      </c>
      <c r="Q63" s="853"/>
      <c r="R63" s="854"/>
      <c r="S63" s="186">
        <f t="shared" ref="S63:S64" si="31">P63-M63</f>
        <v>0</v>
      </c>
      <c r="U63" s="46" t="str">
        <f t="shared" ref="U63:U64" si="32">IF(T63="X","x",IF(P63&gt;0,"x",""))</f>
        <v/>
      </c>
      <c r="W63" s="272"/>
      <c r="X63" s="270">
        <f>IF(W63=0,0,IF(W63&lt;'med g'!W65,"pouco",IF(W63&gt;PROPOSTA!R63,"EXCESSO",W63-'med g'!W65)))</f>
        <v>0</v>
      </c>
      <c r="Y63" s="239">
        <f>IF('med g'!Y63-X63&lt;0,"excesso",'med g'!Y63-X63)</f>
        <v>0</v>
      </c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Y63" s="69"/>
      <c r="AZ63" s="69"/>
      <c r="BA63" s="69"/>
      <c r="BB63" s="69"/>
    </row>
    <row r="64" spans="1:54" x14ac:dyDescent="0.2">
      <c r="A64" s="53">
        <v>589060</v>
      </c>
      <c r="B64" s="54" t="s">
        <v>193</v>
      </c>
      <c r="C64" s="135" t="s">
        <v>198</v>
      </c>
      <c r="D64" s="194" t="s">
        <v>205</v>
      </c>
      <c r="E64" s="131" t="s">
        <v>18</v>
      </c>
      <c r="F64" s="856">
        <f>PROPOSTA!O64</f>
        <v>0</v>
      </c>
      <c r="G64" s="857">
        <f>PROPOSTA!Q64</f>
        <v>0</v>
      </c>
      <c r="H64" s="858"/>
      <c r="I64" s="179">
        <f t="shared" si="20"/>
        <v>0</v>
      </c>
      <c r="J64" s="859">
        <f t="shared" si="28"/>
        <v>0</v>
      </c>
      <c r="K64" s="859">
        <f t="shared" si="29"/>
        <v>0</v>
      </c>
      <c r="L64" s="275">
        <f t="shared" si="30"/>
        <v>0</v>
      </c>
      <c r="M64" s="852">
        <f t="shared" si="16"/>
        <v>0</v>
      </c>
      <c r="N64" s="853"/>
      <c r="O64" s="854"/>
      <c r="P64" s="855">
        <f t="shared" si="17"/>
        <v>0</v>
      </c>
      <c r="Q64" s="853"/>
      <c r="R64" s="854"/>
      <c r="S64" s="186">
        <f t="shared" si="31"/>
        <v>0</v>
      </c>
      <c r="U64" s="46" t="str">
        <f t="shared" si="32"/>
        <v/>
      </c>
      <c r="W64" s="272"/>
      <c r="X64" s="270">
        <f>IF(W64=0,0,IF(W64&lt;'med g'!W66,"pouco",IF(W64&gt;PROPOSTA!R64,"EXCESSO",W64-'med g'!W66)))</f>
        <v>0</v>
      </c>
      <c r="Y64" s="239">
        <f>IF('med g'!Y64-X64&lt;0,"excesso",'med g'!Y64-X64)</f>
        <v>0</v>
      </c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Y64" s="69"/>
      <c r="AZ64" s="69"/>
      <c r="BA64" s="69"/>
      <c r="BB64" s="69"/>
    </row>
    <row r="65" spans="1:54" x14ac:dyDescent="0.2">
      <c r="A65" s="53">
        <v>589050</v>
      </c>
      <c r="B65" s="54" t="s">
        <v>193</v>
      </c>
      <c r="C65" s="135" t="s">
        <v>192</v>
      </c>
      <c r="D65" s="194" t="s">
        <v>90</v>
      </c>
      <c r="E65" s="131" t="s">
        <v>18</v>
      </c>
      <c r="F65" s="856">
        <f>PROPOSTA!O65</f>
        <v>0</v>
      </c>
      <c r="G65" s="857">
        <f>PROPOSTA!Q65</f>
        <v>0</v>
      </c>
      <c r="H65" s="858"/>
      <c r="I65" s="179">
        <f t="shared" si="20"/>
        <v>0</v>
      </c>
      <c r="J65" s="859">
        <f t="shared" si="21"/>
        <v>0</v>
      </c>
      <c r="K65" s="859">
        <f t="shared" si="22"/>
        <v>0</v>
      </c>
      <c r="L65" s="275">
        <f t="shared" si="19"/>
        <v>0</v>
      </c>
      <c r="M65" s="852">
        <f t="shared" si="16"/>
        <v>0</v>
      </c>
      <c r="N65" s="853"/>
      <c r="O65" s="854"/>
      <c r="P65" s="855">
        <f t="shared" si="17"/>
        <v>0</v>
      </c>
      <c r="Q65" s="853"/>
      <c r="R65" s="854"/>
      <c r="S65" s="186">
        <f t="shared" si="11"/>
        <v>0</v>
      </c>
      <c r="U65" s="46" t="str">
        <f t="shared" si="5"/>
        <v/>
      </c>
      <c r="W65" s="272"/>
      <c r="X65" s="270">
        <f>IF(W65=0,0,IF(W65&lt;'med g'!W65,"pouco",IF(W65&gt;PROPOSTA!R65,"EXCESSO",W65-'med g'!W65)))</f>
        <v>0</v>
      </c>
      <c r="Y65" s="239">
        <f>IF('med g'!Y65-X65&lt;0,"excesso",'med g'!Y65-X65)</f>
        <v>0</v>
      </c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Y65" s="69"/>
      <c r="AZ65" s="69"/>
      <c r="BA65" s="69"/>
      <c r="BB65" s="69"/>
    </row>
    <row r="66" spans="1:54" ht="10.8" thickBot="1" x14ac:dyDescent="0.25">
      <c r="A66" s="415">
        <v>589180</v>
      </c>
      <c r="B66" s="418" t="s">
        <v>193</v>
      </c>
      <c r="C66" s="419" t="s">
        <v>199</v>
      </c>
      <c r="D66" s="196" t="s">
        <v>202</v>
      </c>
      <c r="E66" s="420" t="s">
        <v>18</v>
      </c>
      <c r="F66" s="874">
        <f>PROPOSTA!O66</f>
        <v>0</v>
      </c>
      <c r="G66" s="875">
        <f>PROPOSTA!Q66</f>
        <v>0</v>
      </c>
      <c r="H66" s="876"/>
      <c r="I66" s="421">
        <f>$S$8</f>
        <v>0</v>
      </c>
      <c r="J66" s="860">
        <f t="shared" si="21"/>
        <v>0</v>
      </c>
      <c r="K66" s="860">
        <f t="shared" si="22"/>
        <v>0</v>
      </c>
      <c r="L66" s="276">
        <f t="shared" si="19"/>
        <v>0</v>
      </c>
      <c r="M66" s="872">
        <f t="shared" si="16"/>
        <v>0</v>
      </c>
      <c r="N66" s="863"/>
      <c r="O66" s="864"/>
      <c r="P66" s="862">
        <f t="shared" si="17"/>
        <v>0</v>
      </c>
      <c r="Q66" s="863"/>
      <c r="R66" s="864"/>
      <c r="S66" s="188">
        <f t="shared" si="11"/>
        <v>0</v>
      </c>
      <c r="U66" s="46" t="str">
        <f t="shared" si="5"/>
        <v/>
      </c>
      <c r="W66" s="272"/>
      <c r="X66" s="270">
        <f>IF(W66=0,0,IF(W66&lt;'med g'!W66,"pouco",IF(W66&gt;PROPOSTA!R66,"EXCESSO",W66-'med g'!W66)))</f>
        <v>0</v>
      </c>
      <c r="Y66" s="239">
        <f>IF('med g'!Y66-X66&lt;0,"excesso",'med g'!Y66-X66)</f>
        <v>0</v>
      </c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Y66" s="69"/>
      <c r="AZ66" s="69"/>
      <c r="BA66" s="69"/>
      <c r="BB66" s="69"/>
    </row>
    <row r="67" spans="1:54" ht="4.2" customHeight="1" thickBot="1" x14ac:dyDescent="0.25">
      <c r="A67" s="489"/>
      <c r="D67" s="9" t="s">
        <v>100</v>
      </c>
      <c r="N67" s="191"/>
      <c r="O67" s="191"/>
      <c r="T67" s="59" t="s">
        <v>20</v>
      </c>
      <c r="U67" s="60"/>
      <c r="AY67" s="69"/>
      <c r="AZ67" s="69"/>
      <c r="BA67" s="69"/>
      <c r="BB67" s="69"/>
    </row>
    <row r="68" spans="1:54" ht="10.8" thickBot="1" x14ac:dyDescent="0.25">
      <c r="A68" s="61" t="s">
        <v>20</v>
      </c>
      <c r="B68" s="62"/>
      <c r="C68" s="63" t="s">
        <v>83</v>
      </c>
      <c r="D68" s="200" t="s">
        <v>100</v>
      </c>
      <c r="E68" s="64"/>
      <c r="F68" s="64"/>
      <c r="G68" s="64"/>
      <c r="H68" s="64"/>
      <c r="I68" s="66"/>
      <c r="J68" s="67"/>
      <c r="K68" s="67"/>
      <c r="L68" s="434"/>
      <c r="M68" s="865">
        <f t="shared" ref="M68:S68" si="33">SUBTOTAL(9,M12:M66)</f>
        <v>0</v>
      </c>
      <c r="N68" s="866">
        <f t="shared" si="33"/>
        <v>0</v>
      </c>
      <c r="O68" s="867">
        <f t="shared" si="33"/>
        <v>0</v>
      </c>
      <c r="P68" s="868">
        <f t="shared" si="33"/>
        <v>0</v>
      </c>
      <c r="Q68" s="866">
        <f t="shared" si="33"/>
        <v>0</v>
      </c>
      <c r="R68" s="867">
        <f t="shared" si="33"/>
        <v>0</v>
      </c>
      <c r="S68" s="435">
        <f t="shared" si="33"/>
        <v>0</v>
      </c>
      <c r="T68" s="59" t="s">
        <v>20</v>
      </c>
      <c r="U68" s="241" t="s">
        <v>20</v>
      </c>
      <c r="W68" s="67"/>
      <c r="X68" s="67"/>
      <c r="Y68" s="67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Y68" s="69"/>
      <c r="AZ68" s="69"/>
      <c r="BA68" s="69"/>
      <c r="BB68" s="69"/>
    </row>
    <row r="69" spans="1:54" ht="10.8" thickBot="1" x14ac:dyDescent="0.25">
      <c r="A69" s="61"/>
      <c r="L69" s="9">
        <f t="shared" ref="L69" si="34">X69</f>
        <v>0</v>
      </c>
      <c r="M69" s="69"/>
      <c r="N69" s="191"/>
      <c r="O69" s="191"/>
      <c r="T69" s="59" t="s">
        <v>20</v>
      </c>
      <c r="U69" s="9" t="s">
        <v>100</v>
      </c>
      <c r="AY69" s="69"/>
      <c r="AZ69" s="69"/>
      <c r="BA69" s="69"/>
      <c r="BB69" s="69"/>
    </row>
    <row r="70" spans="1:54" ht="31.2" thickBot="1" x14ac:dyDescent="0.45">
      <c r="A70" s="228"/>
      <c r="B70" s="229"/>
      <c r="C70" s="230" t="s">
        <v>105</v>
      </c>
      <c r="D70" s="231"/>
      <c r="E70" s="231"/>
      <c r="F70" s="231"/>
      <c r="G70" s="231"/>
      <c r="H70" s="231"/>
      <c r="I70" s="231"/>
      <c r="J70" s="231"/>
      <c r="K70" s="231"/>
      <c r="L70" s="232"/>
      <c r="M70" s="233" t="s">
        <v>106</v>
      </c>
      <c r="N70" s="233" t="s">
        <v>143</v>
      </c>
      <c r="O70" s="233" t="s">
        <v>144</v>
      </c>
      <c r="P70" s="233" t="s">
        <v>107</v>
      </c>
      <c r="Q70" s="233" t="s">
        <v>108</v>
      </c>
      <c r="R70" s="231"/>
      <c r="S70" s="233" t="s">
        <v>109</v>
      </c>
      <c r="U70" s="9" t="s">
        <v>100</v>
      </c>
      <c r="AU70" s="69"/>
      <c r="AV70" s="69"/>
      <c r="AY70" s="69"/>
      <c r="AZ70" s="69"/>
      <c r="BA70" s="69"/>
      <c r="BB70" s="69"/>
    </row>
    <row r="71" spans="1:54" ht="10.8" thickBot="1" x14ac:dyDescent="0.25">
      <c r="A71" s="61" t="s">
        <v>20</v>
      </c>
      <c r="B71" s="62"/>
      <c r="C71" s="63" t="s">
        <v>92</v>
      </c>
      <c r="D71" s="64"/>
      <c r="E71" s="64"/>
      <c r="F71" s="64"/>
      <c r="G71" s="64"/>
      <c r="H71" s="64"/>
      <c r="I71" s="70"/>
      <c r="J71" s="67"/>
      <c r="K71" s="67"/>
      <c r="L71" s="68"/>
      <c r="M71" s="307">
        <f>SUMIF($D$12:$D$66,"CAP 50/70",M12:M66)</f>
        <v>0</v>
      </c>
      <c r="N71" s="307">
        <f>ROUND(M71*0.9489,2)</f>
        <v>0</v>
      </c>
      <c r="O71" s="307">
        <f>ROUND(N71*(1+S7),2)</f>
        <v>0</v>
      </c>
      <c r="P71" s="307">
        <f>O71-N71</f>
        <v>0</v>
      </c>
      <c r="Q71" s="192">
        <f t="shared" ref="Q71:Q82" si="35">ROUND(N71*$J$4,2)</f>
        <v>0</v>
      </c>
      <c r="R71" s="307"/>
      <c r="S71" s="307">
        <f>IF(P71&lt;0,P71,IF(P71&lt;Q71,0,P71-Q71))</f>
        <v>0</v>
      </c>
      <c r="U71" s="241" t="str">
        <f>IF(M71&gt;0,"x","")</f>
        <v/>
      </c>
      <c r="W71" s="191"/>
      <c r="X71" s="191"/>
      <c r="Y71" s="191"/>
      <c r="AD71" s="72"/>
      <c r="AE71" s="72"/>
      <c r="AU71" s="69"/>
      <c r="AV71" s="69"/>
      <c r="AY71" s="69"/>
      <c r="AZ71" s="69"/>
      <c r="BA71" s="69"/>
      <c r="BB71" s="69"/>
    </row>
    <row r="72" spans="1:54" ht="10.8" thickBot="1" x14ac:dyDescent="0.25">
      <c r="A72" s="61" t="s">
        <v>20</v>
      </c>
      <c r="B72" s="62"/>
      <c r="C72" s="63" t="s">
        <v>93</v>
      </c>
      <c r="D72" s="64"/>
      <c r="E72" s="64"/>
      <c r="F72" s="64"/>
      <c r="G72" s="64"/>
      <c r="H72" s="64"/>
      <c r="I72" s="70"/>
      <c r="J72" s="67"/>
      <c r="K72" s="67"/>
      <c r="L72" s="68"/>
      <c r="M72" s="307">
        <f>SUMIF($D$12:$D$66,"CAP Borracha",M12:M66)</f>
        <v>0</v>
      </c>
      <c r="N72" s="307">
        <f t="shared" ref="N72:N82" si="36">ROUND(M72*0.9489,2)</f>
        <v>0</v>
      </c>
      <c r="O72" s="307">
        <f>ROUND(N72*(1+S7),2)</f>
        <v>0</v>
      </c>
      <c r="P72" s="307">
        <f t="shared" ref="P72:P82" si="37">O72-N72</f>
        <v>0</v>
      </c>
      <c r="Q72" s="192">
        <f t="shared" si="35"/>
        <v>0</v>
      </c>
      <c r="R72" s="307"/>
      <c r="S72" s="307">
        <f t="shared" ref="S72:S82" si="38">IF(P72&lt;0,P72,IF(P72&lt;Q72,0,P72-Q72))</f>
        <v>0</v>
      </c>
      <c r="U72" s="241" t="str">
        <f t="shared" ref="U72:U82" si="39">IF(M72&gt;0,"x","")</f>
        <v/>
      </c>
      <c r="W72" s="191"/>
      <c r="X72" s="191"/>
      <c r="Y72" s="191"/>
      <c r="AU72" s="69"/>
      <c r="AV72" s="69"/>
      <c r="AY72" s="69"/>
      <c r="AZ72" s="69"/>
      <c r="BA72" s="69"/>
      <c r="BB72" s="69"/>
    </row>
    <row r="73" spans="1:54" ht="10.8" thickBot="1" x14ac:dyDescent="0.25">
      <c r="A73" s="61" t="s">
        <v>20</v>
      </c>
      <c r="B73" s="62"/>
      <c r="C73" s="63" t="s">
        <v>204</v>
      </c>
      <c r="D73" s="64"/>
      <c r="E73" s="64"/>
      <c r="F73" s="64"/>
      <c r="G73" s="64"/>
      <c r="H73" s="64"/>
      <c r="I73" s="70"/>
      <c r="J73" s="67"/>
      <c r="K73" s="67"/>
      <c r="L73" s="68"/>
      <c r="M73" s="307">
        <f>SUMIF($D$12:$D$66,"CAP (55/75)",M12:M66)</f>
        <v>0</v>
      </c>
      <c r="N73" s="307">
        <f t="shared" si="36"/>
        <v>0</v>
      </c>
      <c r="O73" s="307">
        <f>ROUND(N73*(1+S7),2)</f>
        <v>0</v>
      </c>
      <c r="P73" s="307">
        <f t="shared" si="37"/>
        <v>0</v>
      </c>
      <c r="Q73" s="192">
        <f t="shared" si="35"/>
        <v>0</v>
      </c>
      <c r="R73" s="307"/>
      <c r="S73" s="307">
        <f t="shared" si="38"/>
        <v>0</v>
      </c>
      <c r="U73" s="241" t="str">
        <f t="shared" si="39"/>
        <v/>
      </c>
      <c r="W73" s="191"/>
      <c r="X73" s="191"/>
      <c r="Y73" s="191"/>
      <c r="AD73" s="72"/>
      <c r="AE73" s="72"/>
      <c r="AU73" s="69"/>
      <c r="AV73" s="69"/>
      <c r="AY73" s="69"/>
      <c r="AZ73" s="69"/>
      <c r="BA73" s="69"/>
      <c r="BB73" s="69"/>
    </row>
    <row r="74" spans="1:54" ht="10.8" thickBot="1" x14ac:dyDescent="0.25">
      <c r="A74" s="61" t="s">
        <v>20</v>
      </c>
      <c r="B74" s="62"/>
      <c r="C74" s="63" t="s">
        <v>94</v>
      </c>
      <c r="D74" s="64"/>
      <c r="E74" s="64"/>
      <c r="F74" s="64"/>
      <c r="G74" s="64"/>
      <c r="H74" s="64"/>
      <c r="I74" s="70"/>
      <c r="J74" s="67"/>
      <c r="K74" s="67"/>
      <c r="L74" s="68"/>
      <c r="M74" s="307">
        <f>SUMIF($D$12:$D$66,"CAP (60/85)",M12:M66)</f>
        <v>0</v>
      </c>
      <c r="N74" s="307">
        <f t="shared" si="36"/>
        <v>0</v>
      </c>
      <c r="O74" s="307">
        <f>ROUND(N74*(1+S7),2)</f>
        <v>0</v>
      </c>
      <c r="P74" s="307">
        <f t="shared" si="37"/>
        <v>0</v>
      </c>
      <c r="Q74" s="192">
        <f t="shared" si="35"/>
        <v>0</v>
      </c>
      <c r="R74" s="307"/>
      <c r="S74" s="307">
        <f t="shared" si="38"/>
        <v>0</v>
      </c>
      <c r="U74" s="241" t="str">
        <f t="shared" ref="U74" si="40">IF(M74&gt;0,"x","")</f>
        <v/>
      </c>
      <c r="W74" s="191"/>
      <c r="X74" s="191"/>
      <c r="Y74" s="191"/>
      <c r="AD74" s="72"/>
      <c r="AE74" s="72"/>
      <c r="AU74" s="69"/>
      <c r="AV74" s="69"/>
      <c r="AY74" s="69"/>
      <c r="AZ74" s="69"/>
      <c r="BA74" s="69"/>
      <c r="BB74" s="69"/>
    </row>
    <row r="75" spans="1:54" ht="10.8" thickBot="1" x14ac:dyDescent="0.25">
      <c r="A75" s="61" t="s">
        <v>20</v>
      </c>
      <c r="B75" s="62"/>
      <c r="C75" s="63" t="s">
        <v>206</v>
      </c>
      <c r="D75" s="64"/>
      <c r="E75" s="64"/>
      <c r="F75" s="64"/>
      <c r="G75" s="64"/>
      <c r="H75" s="64"/>
      <c r="I75" s="70"/>
      <c r="J75" s="67"/>
      <c r="K75" s="67"/>
      <c r="L75" s="68"/>
      <c r="M75" s="307">
        <f>SUMIF($D$12:$D$66,"CAP (65/90)",M12:M66)</f>
        <v>0</v>
      </c>
      <c r="N75" s="307">
        <f t="shared" si="36"/>
        <v>0</v>
      </c>
      <c r="O75" s="307">
        <f>ROUND(N75*(1+S7),2)</f>
        <v>0</v>
      </c>
      <c r="P75" s="307">
        <f t="shared" si="37"/>
        <v>0</v>
      </c>
      <c r="Q75" s="192">
        <f t="shared" si="35"/>
        <v>0</v>
      </c>
      <c r="R75" s="307"/>
      <c r="S75" s="307">
        <f t="shared" si="38"/>
        <v>0</v>
      </c>
      <c r="U75" s="241" t="str">
        <f t="shared" ref="U75" si="41">IF(M75&gt;0,"x","")</f>
        <v/>
      </c>
      <c r="W75" s="191"/>
      <c r="X75" s="191"/>
      <c r="Y75" s="191"/>
      <c r="AD75" s="72"/>
      <c r="AE75" s="72"/>
      <c r="AU75" s="69"/>
      <c r="AV75" s="69"/>
      <c r="AY75" s="69"/>
      <c r="AZ75" s="69"/>
      <c r="BA75" s="69"/>
      <c r="BB75" s="69"/>
    </row>
    <row r="76" spans="1:54" ht="10.8" thickBot="1" x14ac:dyDescent="0.25">
      <c r="A76" s="61" t="s">
        <v>20</v>
      </c>
      <c r="B76" s="62"/>
      <c r="C76" s="63" t="s">
        <v>95</v>
      </c>
      <c r="D76" s="64"/>
      <c r="E76" s="64"/>
      <c r="F76" s="64"/>
      <c r="G76" s="64"/>
      <c r="H76" s="64"/>
      <c r="I76" s="70"/>
      <c r="J76" s="67"/>
      <c r="K76" s="67"/>
      <c r="L76" s="68"/>
      <c r="M76" s="307">
        <f>SUMIF($D$12:$D$66,"CM-30",M12:M66)</f>
        <v>0</v>
      </c>
      <c r="N76" s="307">
        <f t="shared" si="36"/>
        <v>0</v>
      </c>
      <c r="O76" s="307">
        <f>ROUND(N76*(1+S6),2)</f>
        <v>0</v>
      </c>
      <c r="P76" s="307">
        <f t="shared" si="37"/>
        <v>0</v>
      </c>
      <c r="Q76" s="192">
        <f t="shared" si="35"/>
        <v>0</v>
      </c>
      <c r="R76" s="307"/>
      <c r="S76" s="307">
        <f t="shared" si="38"/>
        <v>0</v>
      </c>
      <c r="U76" s="241" t="str">
        <f t="shared" si="39"/>
        <v/>
      </c>
      <c r="W76" s="191"/>
      <c r="X76" s="191"/>
      <c r="Y76" s="191"/>
      <c r="AY76" s="69"/>
      <c r="AZ76" s="69"/>
      <c r="BA76" s="69"/>
      <c r="BB76" s="69"/>
    </row>
    <row r="77" spans="1:54" ht="10.8" thickBot="1" x14ac:dyDescent="0.25">
      <c r="A77" s="61" t="s">
        <v>20</v>
      </c>
      <c r="B77" s="62"/>
      <c r="C77" s="63" t="s">
        <v>96</v>
      </c>
      <c r="D77" s="64"/>
      <c r="E77" s="64"/>
      <c r="F77" s="64"/>
      <c r="G77" s="64"/>
      <c r="H77" s="64"/>
      <c r="I77" s="70"/>
      <c r="J77" s="67"/>
      <c r="K77" s="189"/>
      <c r="L77" s="190"/>
      <c r="M77" s="307">
        <f>SUMIF($D$12:$D$66,"Emulsão EAI",M12:M66)</f>
        <v>0</v>
      </c>
      <c r="N77" s="307">
        <f t="shared" si="36"/>
        <v>0</v>
      </c>
      <c r="O77" s="307">
        <f>ROUND(N77*(1+S8),2)</f>
        <v>0</v>
      </c>
      <c r="P77" s="307">
        <f t="shared" si="37"/>
        <v>0</v>
      </c>
      <c r="Q77" s="192">
        <f t="shared" si="35"/>
        <v>0</v>
      </c>
      <c r="R77" s="307"/>
      <c r="S77" s="307">
        <f t="shared" si="38"/>
        <v>0</v>
      </c>
      <c r="U77" s="241" t="str">
        <f t="shared" si="39"/>
        <v/>
      </c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Y77" s="69"/>
      <c r="AZ77" s="69"/>
      <c r="BA77" s="69"/>
      <c r="BB77" s="69"/>
    </row>
    <row r="78" spans="1:54" ht="10.8" thickBot="1" x14ac:dyDescent="0.25">
      <c r="A78" s="61" t="s">
        <v>20</v>
      </c>
      <c r="B78" s="62"/>
      <c r="C78" s="63" t="s">
        <v>207</v>
      </c>
      <c r="D78" s="64"/>
      <c r="E78" s="64"/>
      <c r="F78" s="64"/>
      <c r="G78" s="64"/>
      <c r="H78" s="64"/>
      <c r="I78" s="70"/>
      <c r="J78" s="67"/>
      <c r="K78" s="189"/>
      <c r="L78" s="190"/>
      <c r="M78" s="307">
        <f>SUMIF($D$12:$D$66,"Emulsão RM 1C",M12:M66)</f>
        <v>0</v>
      </c>
      <c r="N78" s="307">
        <f t="shared" si="36"/>
        <v>0</v>
      </c>
      <c r="O78" s="307">
        <f>ROUND(N78*(1+S8),2)</f>
        <v>0</v>
      </c>
      <c r="P78" s="307">
        <f t="shared" si="37"/>
        <v>0</v>
      </c>
      <c r="Q78" s="192">
        <f t="shared" si="35"/>
        <v>0</v>
      </c>
      <c r="R78" s="307"/>
      <c r="S78" s="307">
        <f t="shared" si="38"/>
        <v>0</v>
      </c>
      <c r="U78" s="241" t="str">
        <f t="shared" ref="U78" si="42">IF(M78&gt;0,"x","")</f>
        <v/>
      </c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Y78" s="69"/>
      <c r="AZ78" s="69"/>
      <c r="BA78" s="69"/>
      <c r="BB78" s="69"/>
    </row>
    <row r="79" spans="1:54" ht="10.8" thickBot="1" x14ac:dyDescent="0.25">
      <c r="A79" s="61" t="s">
        <v>20</v>
      </c>
      <c r="B79" s="62"/>
      <c r="C79" s="63" t="s">
        <v>97</v>
      </c>
      <c r="D79" s="64"/>
      <c r="E79" s="64"/>
      <c r="F79" s="64"/>
      <c r="G79" s="64"/>
      <c r="H79" s="64"/>
      <c r="I79" s="70"/>
      <c r="J79" s="67"/>
      <c r="K79" s="189"/>
      <c r="L79" s="190"/>
      <c r="M79" s="307">
        <f>SUMIF($D$12:$D$66,"Emulsão RM 2C",M12:M66)</f>
        <v>0</v>
      </c>
      <c r="N79" s="307">
        <f t="shared" si="36"/>
        <v>0</v>
      </c>
      <c r="O79" s="307">
        <f>ROUND(N79*(1+S8),2)</f>
        <v>0</v>
      </c>
      <c r="P79" s="307">
        <f t="shared" si="37"/>
        <v>0</v>
      </c>
      <c r="Q79" s="192">
        <f t="shared" si="35"/>
        <v>0</v>
      </c>
      <c r="R79" s="307"/>
      <c r="S79" s="307">
        <f t="shared" si="38"/>
        <v>0</v>
      </c>
      <c r="U79" s="241" t="str">
        <f t="shared" si="39"/>
        <v/>
      </c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Y79" s="69"/>
      <c r="AZ79" s="69"/>
      <c r="BA79" s="69"/>
      <c r="BB79" s="69"/>
    </row>
    <row r="80" spans="1:54" ht="10.8" thickBot="1" x14ac:dyDescent="0.25">
      <c r="A80" s="61" t="s">
        <v>20</v>
      </c>
      <c r="B80" s="62"/>
      <c r="C80" s="63" t="s">
        <v>98</v>
      </c>
      <c r="D80" s="64"/>
      <c r="E80" s="64"/>
      <c r="F80" s="64"/>
      <c r="G80" s="64"/>
      <c r="H80" s="64"/>
      <c r="I80" s="70"/>
      <c r="J80" s="67"/>
      <c r="K80" s="189"/>
      <c r="L80" s="190"/>
      <c r="M80" s="307">
        <f>SUMIF($D$12:$D$66,"Emulsão RR 1C",M12:M66)</f>
        <v>0</v>
      </c>
      <c r="N80" s="307">
        <f t="shared" si="36"/>
        <v>0</v>
      </c>
      <c r="O80" s="307">
        <f>ROUND(N80*(1+S8),2)</f>
        <v>0</v>
      </c>
      <c r="P80" s="307">
        <f t="shared" si="37"/>
        <v>0</v>
      </c>
      <c r="Q80" s="192">
        <f t="shared" si="35"/>
        <v>0</v>
      </c>
      <c r="R80" s="307"/>
      <c r="S80" s="307">
        <f t="shared" si="38"/>
        <v>0</v>
      </c>
      <c r="U80" s="241" t="str">
        <f t="shared" si="39"/>
        <v/>
      </c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Y80" s="69"/>
      <c r="AZ80" s="69"/>
      <c r="BA80" s="69"/>
      <c r="BB80" s="69"/>
    </row>
    <row r="81" spans="1:54" ht="10.8" thickBot="1" x14ac:dyDescent="0.25">
      <c r="A81" s="61" t="s">
        <v>20</v>
      </c>
      <c r="B81" s="62"/>
      <c r="C81" s="63" t="s">
        <v>99</v>
      </c>
      <c r="D81" s="64"/>
      <c r="E81" s="64"/>
      <c r="F81" s="64"/>
      <c r="G81" s="64"/>
      <c r="H81" s="64"/>
      <c r="I81" s="70"/>
      <c r="J81" s="67"/>
      <c r="K81" s="189"/>
      <c r="L81" s="190"/>
      <c r="M81" s="307">
        <f>SUMIF($D$12:$D$66,"Emulsão RR 2C",M12:M66)</f>
        <v>0</v>
      </c>
      <c r="N81" s="307">
        <f t="shared" si="36"/>
        <v>0</v>
      </c>
      <c r="O81" s="307">
        <f>ROUND(N81*(1+S8),2)</f>
        <v>0</v>
      </c>
      <c r="P81" s="307">
        <f t="shared" si="37"/>
        <v>0</v>
      </c>
      <c r="Q81" s="192">
        <f t="shared" si="35"/>
        <v>0</v>
      </c>
      <c r="R81" s="307"/>
      <c r="S81" s="307">
        <f t="shared" si="38"/>
        <v>0</v>
      </c>
      <c r="U81" s="241" t="str">
        <f t="shared" ref="U81" si="43">IF(M81&gt;0,"x","")</f>
        <v/>
      </c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Y81" s="69"/>
      <c r="AZ81" s="69"/>
      <c r="BA81" s="69"/>
      <c r="BB81" s="69"/>
    </row>
    <row r="82" spans="1:54" ht="10.8" thickBot="1" x14ac:dyDescent="0.25">
      <c r="A82" s="61" t="s">
        <v>20</v>
      </c>
      <c r="B82" s="62"/>
      <c r="C82" s="63" t="s">
        <v>208</v>
      </c>
      <c r="D82" s="64"/>
      <c r="E82" s="64"/>
      <c r="F82" s="64"/>
      <c r="G82" s="64"/>
      <c r="H82" s="64"/>
      <c r="I82" s="70"/>
      <c r="J82" s="67"/>
      <c r="K82" s="189"/>
      <c r="L82" s="190"/>
      <c r="M82" s="307">
        <f>SUMIF($D$12:$D$66,"RC-1C-E",M12:M66)</f>
        <v>0</v>
      </c>
      <c r="N82" s="307">
        <f t="shared" si="36"/>
        <v>0</v>
      </c>
      <c r="O82" s="307">
        <f>ROUND(N82*(1+S8),2)</f>
        <v>0</v>
      </c>
      <c r="P82" s="307">
        <f t="shared" si="37"/>
        <v>0</v>
      </c>
      <c r="Q82" s="192">
        <f t="shared" si="35"/>
        <v>0</v>
      </c>
      <c r="R82" s="307"/>
      <c r="S82" s="307">
        <f t="shared" si="38"/>
        <v>0</v>
      </c>
      <c r="U82" s="241" t="str">
        <f t="shared" si="39"/>
        <v/>
      </c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Y82" s="69"/>
      <c r="AZ82" s="69"/>
      <c r="BA82" s="69"/>
      <c r="BB82" s="69"/>
    </row>
    <row r="83" spans="1:54" ht="10.8" thickBot="1" x14ac:dyDescent="0.25">
      <c r="A83" s="449"/>
      <c r="U83" s="9" t="s">
        <v>100</v>
      </c>
      <c r="AD83" s="72"/>
      <c r="AE83" s="72"/>
      <c r="AU83" s="69"/>
      <c r="AV83" s="69"/>
      <c r="AY83" s="69"/>
      <c r="AZ83" s="69"/>
      <c r="BA83" s="69"/>
      <c r="BB83" s="69"/>
    </row>
    <row r="84" spans="1:54" ht="10.8" thickBot="1" x14ac:dyDescent="0.25">
      <c r="A84" s="61" t="s">
        <v>20</v>
      </c>
      <c r="B84" s="62"/>
      <c r="C84" s="63" t="s">
        <v>84</v>
      </c>
      <c r="D84" s="64"/>
      <c r="E84" s="64"/>
      <c r="F84" s="64"/>
      <c r="G84" s="64"/>
      <c r="H84" s="64"/>
      <c r="I84" s="66"/>
      <c r="J84" s="67"/>
      <c r="K84" s="67"/>
      <c r="L84" s="68"/>
      <c r="M84" s="307">
        <f>SUM(M71:M82)</f>
        <v>0</v>
      </c>
      <c r="N84" s="307">
        <f>SUM(N71:N82)</f>
        <v>0</v>
      </c>
      <c r="O84" s="307">
        <f>SUM(O71:O82)</f>
        <v>0</v>
      </c>
      <c r="P84" s="307">
        <f>SUM(P71:P82)</f>
        <v>0</v>
      </c>
      <c r="Q84" s="198">
        <f t="shared" ref="Q84:R84" si="44">SUM(Q71:Q82)</f>
        <v>0</v>
      </c>
      <c r="R84" s="307">
        <f t="shared" si="44"/>
        <v>0</v>
      </c>
      <c r="S84" s="307">
        <f>SUM(S71:S82)</f>
        <v>0</v>
      </c>
      <c r="U84" s="241" t="str">
        <f>IF(M84&gt;0,"x","")</f>
        <v/>
      </c>
      <c r="V84" s="191"/>
      <c r="AU84" s="69"/>
      <c r="AV84" s="69"/>
      <c r="AY84" s="69"/>
      <c r="AZ84" s="69"/>
      <c r="BA84" s="69"/>
      <c r="BB84" s="69"/>
    </row>
    <row r="85" spans="1:54" ht="10.8" thickBot="1" x14ac:dyDescent="0.25">
      <c r="N85" s="69"/>
      <c r="O85" s="191"/>
      <c r="P85" s="234" t="s">
        <v>110</v>
      </c>
      <c r="Q85" s="235"/>
      <c r="R85" s="236"/>
      <c r="S85" s="304">
        <f>IF(PROPOSTA!J8=0,0,ROUND(S84/PROPOSTA!J8,4))</f>
        <v>0</v>
      </c>
      <c r="U85" s="241" t="str">
        <f>IF(M84&gt;0,"x","")</f>
        <v/>
      </c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Y85" s="69"/>
      <c r="AZ85" s="69"/>
      <c r="BA85" s="69"/>
      <c r="BB85" s="69"/>
    </row>
    <row r="86" spans="1:54" x14ac:dyDescent="0.2">
      <c r="N86" s="191"/>
      <c r="O86" s="191"/>
      <c r="AY86" s="69"/>
      <c r="AZ86" s="69"/>
      <c r="BA86" s="69"/>
      <c r="BB86" s="69"/>
    </row>
    <row r="87" spans="1:54" x14ac:dyDescent="0.2">
      <c r="N87" s="191"/>
      <c r="O87" s="191"/>
      <c r="AD87" s="72"/>
      <c r="AE87" s="72"/>
      <c r="AY87" s="69"/>
      <c r="AZ87" s="69"/>
      <c r="BA87" s="69"/>
      <c r="BB87" s="69"/>
    </row>
    <row r="88" spans="1:54" x14ac:dyDescent="0.2">
      <c r="M88" s="69"/>
      <c r="N88" s="69"/>
      <c r="O88" s="69"/>
      <c r="P88" s="69"/>
      <c r="Q88" s="69"/>
      <c r="R88" s="69"/>
      <c r="S88" s="69"/>
      <c r="AY88" s="69"/>
      <c r="AZ88" s="69"/>
      <c r="BA88" s="69"/>
      <c r="BB88" s="69"/>
    </row>
    <row r="89" spans="1:54" x14ac:dyDescent="0.2">
      <c r="N89" s="191"/>
      <c r="O89" s="191"/>
      <c r="AD89" s="72"/>
      <c r="AE89" s="72"/>
      <c r="AY89" s="69"/>
      <c r="AZ89" s="69"/>
      <c r="BA89" s="69"/>
      <c r="BB89" s="69"/>
    </row>
    <row r="90" spans="1:54" x14ac:dyDescent="0.2">
      <c r="M90" s="69"/>
      <c r="N90" s="191"/>
      <c r="O90" s="191"/>
      <c r="AY90" s="69"/>
      <c r="AZ90" s="69"/>
      <c r="BA90" s="69"/>
      <c r="BB90" s="69"/>
    </row>
    <row r="91" spans="1:54" x14ac:dyDescent="0.2">
      <c r="AD91" s="72"/>
      <c r="AE91" s="72"/>
      <c r="AY91" s="69"/>
      <c r="AZ91" s="69"/>
      <c r="BA91" s="69"/>
      <c r="BB91" s="69"/>
    </row>
    <row r="92" spans="1:54" x14ac:dyDescent="0.2">
      <c r="S92" s="191"/>
      <c r="AY92" s="69"/>
      <c r="AZ92" s="69"/>
      <c r="BA92" s="69"/>
      <c r="BB92" s="69"/>
    </row>
    <row r="93" spans="1:54" x14ac:dyDescent="0.2">
      <c r="AE93" s="72"/>
      <c r="AY93" s="69"/>
      <c r="AZ93" s="69"/>
      <c r="BA93" s="69"/>
      <c r="BB93" s="69"/>
    </row>
    <row r="94" spans="1:54" x14ac:dyDescent="0.2">
      <c r="AD94" s="69"/>
      <c r="AY94" s="69"/>
      <c r="AZ94" s="69"/>
      <c r="BA94" s="69"/>
      <c r="BB94" s="69"/>
    </row>
    <row r="95" spans="1:54" x14ac:dyDescent="0.2">
      <c r="AE95" s="72"/>
      <c r="AY95" s="69"/>
      <c r="AZ95" s="69"/>
      <c r="BA95" s="69"/>
      <c r="BB95" s="69"/>
    </row>
    <row r="96" spans="1:54" x14ac:dyDescent="0.2">
      <c r="AY96" s="69"/>
      <c r="AZ96" s="69"/>
      <c r="BA96" s="69"/>
      <c r="BB96" s="69"/>
    </row>
    <row r="97" spans="30:54" x14ac:dyDescent="0.2">
      <c r="AE97" s="72"/>
      <c r="AY97" s="69"/>
      <c r="AZ97" s="69"/>
      <c r="BA97" s="69"/>
      <c r="BB97" s="69"/>
    </row>
    <row r="98" spans="30:54" x14ac:dyDescent="0.2">
      <c r="AE98" s="72"/>
      <c r="AY98" s="69"/>
      <c r="AZ98" s="69"/>
      <c r="BA98" s="69"/>
      <c r="BB98" s="69"/>
    </row>
    <row r="99" spans="30:54" x14ac:dyDescent="0.2">
      <c r="AE99" s="72"/>
      <c r="AY99" s="69"/>
      <c r="AZ99" s="69"/>
      <c r="BA99" s="69"/>
      <c r="BB99" s="69"/>
    </row>
    <row r="100" spans="30:54" x14ac:dyDescent="0.2">
      <c r="AE100" s="72"/>
      <c r="AY100" s="69"/>
      <c r="AZ100" s="69"/>
      <c r="BA100" s="69"/>
      <c r="BB100" s="69"/>
    </row>
    <row r="101" spans="30:54" x14ac:dyDescent="0.2">
      <c r="AD101" s="72"/>
      <c r="AE101" s="72"/>
      <c r="AY101" s="69"/>
      <c r="AZ101" s="69"/>
      <c r="BA101" s="69"/>
      <c r="BB101" s="69"/>
    </row>
    <row r="102" spans="30:54" x14ac:dyDescent="0.2">
      <c r="AD102" s="72"/>
      <c r="AE102" s="72"/>
      <c r="AY102" s="69"/>
      <c r="AZ102" s="69"/>
      <c r="BA102" s="69"/>
      <c r="BB102" s="69"/>
    </row>
    <row r="103" spans="30:54" x14ac:dyDescent="0.2">
      <c r="AD103" s="72"/>
      <c r="AE103" s="72"/>
      <c r="AY103" s="69"/>
      <c r="AZ103" s="69"/>
      <c r="BA103" s="69"/>
      <c r="BB103" s="69"/>
    </row>
    <row r="104" spans="30:54" x14ac:dyDescent="0.2">
      <c r="AD104" s="72"/>
      <c r="AE104" s="72"/>
      <c r="AY104" s="69"/>
      <c r="AZ104" s="69"/>
      <c r="BA104" s="69"/>
      <c r="BB104" s="69"/>
    </row>
    <row r="105" spans="30:54" x14ac:dyDescent="0.2">
      <c r="AD105" s="72"/>
      <c r="AE105" s="72"/>
      <c r="AY105" s="69"/>
      <c r="AZ105" s="69"/>
      <c r="BA105" s="69"/>
      <c r="BB105" s="69"/>
    </row>
    <row r="106" spans="30:54" x14ac:dyDescent="0.2">
      <c r="AD106" s="72"/>
      <c r="AE106" s="72"/>
      <c r="AY106" s="69"/>
      <c r="AZ106" s="69"/>
      <c r="BA106" s="69"/>
      <c r="BB106" s="69"/>
    </row>
    <row r="107" spans="30:54" x14ac:dyDescent="0.2">
      <c r="AD107" s="72"/>
      <c r="AE107" s="72"/>
      <c r="AY107" s="69"/>
      <c r="AZ107" s="69"/>
      <c r="BA107" s="69"/>
      <c r="BB107" s="69"/>
    </row>
    <row r="108" spans="30:54" x14ac:dyDescent="0.2">
      <c r="AD108" s="72"/>
      <c r="AE108" s="72"/>
      <c r="AY108" s="69"/>
      <c r="AZ108" s="69"/>
      <c r="BA108" s="69"/>
      <c r="BB108" s="69"/>
    </row>
    <row r="109" spans="30:54" x14ac:dyDescent="0.2">
      <c r="AD109" s="72"/>
      <c r="AE109" s="72"/>
      <c r="AY109" s="69"/>
      <c r="AZ109" s="69"/>
      <c r="BA109" s="69"/>
      <c r="BB109" s="69"/>
    </row>
    <row r="110" spans="30:54" x14ac:dyDescent="0.2">
      <c r="AD110" s="72"/>
      <c r="AE110" s="72"/>
      <c r="AY110" s="69"/>
      <c r="AZ110" s="69"/>
      <c r="BA110" s="69"/>
      <c r="BB110" s="69"/>
    </row>
    <row r="111" spans="30:54" x14ac:dyDescent="0.2">
      <c r="AD111" s="72"/>
      <c r="AE111" s="72"/>
      <c r="AY111" s="69"/>
      <c r="AZ111" s="69"/>
      <c r="BA111" s="69"/>
      <c r="BB111" s="69"/>
    </row>
    <row r="112" spans="30:54" x14ac:dyDescent="0.2">
      <c r="AD112" s="72"/>
      <c r="AE112" s="72"/>
      <c r="AY112" s="69"/>
      <c r="AZ112" s="69"/>
      <c r="BA112" s="69"/>
      <c r="BB112" s="69"/>
    </row>
    <row r="113" spans="30:54" x14ac:dyDescent="0.2">
      <c r="AD113" s="72"/>
      <c r="AE113" s="72"/>
      <c r="AY113" s="69"/>
      <c r="AZ113" s="69"/>
      <c r="BA113" s="69"/>
      <c r="BB113" s="69"/>
    </row>
    <row r="114" spans="30:54" x14ac:dyDescent="0.2">
      <c r="AD114" s="72"/>
      <c r="AE114" s="72"/>
      <c r="AY114" s="69"/>
      <c r="AZ114" s="69"/>
      <c r="BA114" s="69"/>
      <c r="BB114" s="69"/>
    </row>
    <row r="115" spans="30:54" x14ac:dyDescent="0.2">
      <c r="AD115" s="72"/>
      <c r="AE115" s="72"/>
      <c r="AY115" s="69"/>
      <c r="AZ115" s="69"/>
      <c r="BA115" s="69"/>
      <c r="BB115" s="69"/>
    </row>
    <row r="116" spans="30:54" x14ac:dyDescent="0.2">
      <c r="AD116" s="72"/>
      <c r="AE116" s="72"/>
      <c r="AY116" s="69"/>
      <c r="AZ116" s="69"/>
      <c r="BA116" s="69"/>
      <c r="BB116" s="69"/>
    </row>
    <row r="117" spans="30:54" x14ac:dyDescent="0.2">
      <c r="AD117" s="72"/>
      <c r="AE117" s="72"/>
      <c r="AY117" s="69"/>
      <c r="AZ117" s="69"/>
      <c r="BA117" s="69"/>
      <c r="BB117" s="69"/>
    </row>
    <row r="118" spans="30:54" x14ac:dyDescent="0.2">
      <c r="AD118" s="72"/>
      <c r="AE118" s="72"/>
      <c r="AY118" s="69"/>
      <c r="AZ118" s="69"/>
      <c r="BA118" s="69"/>
      <c r="BB118" s="69"/>
    </row>
    <row r="119" spans="30:54" x14ac:dyDescent="0.2">
      <c r="AD119" s="72"/>
      <c r="AE119" s="72"/>
      <c r="AY119" s="69"/>
      <c r="AZ119" s="69"/>
      <c r="BA119" s="69"/>
      <c r="BB119" s="69"/>
    </row>
    <row r="120" spans="30:54" x14ac:dyDescent="0.2">
      <c r="AD120" s="72"/>
      <c r="AE120" s="72"/>
      <c r="AY120" s="69"/>
      <c r="AZ120" s="69"/>
      <c r="BA120" s="69"/>
      <c r="BB120" s="69"/>
    </row>
    <row r="121" spans="30:54" x14ac:dyDescent="0.2">
      <c r="AD121" s="72"/>
      <c r="AE121" s="72"/>
      <c r="AY121" s="69"/>
      <c r="AZ121" s="69"/>
      <c r="BA121" s="69"/>
      <c r="BB121" s="69"/>
    </row>
    <row r="122" spans="30:54" x14ac:dyDescent="0.2">
      <c r="AD122" s="72"/>
      <c r="AE122" s="72"/>
      <c r="AY122" s="69"/>
      <c r="AZ122" s="69"/>
      <c r="BA122" s="69"/>
      <c r="BB122" s="69"/>
    </row>
    <row r="123" spans="30:54" x14ac:dyDescent="0.2">
      <c r="AD123" s="72"/>
      <c r="AE123" s="72"/>
      <c r="AY123" s="69"/>
      <c r="AZ123" s="69"/>
      <c r="BA123" s="69"/>
      <c r="BB123" s="69"/>
    </row>
    <row r="124" spans="30:54" x14ac:dyDescent="0.2">
      <c r="AD124" s="72"/>
      <c r="AE124" s="72"/>
      <c r="AY124" s="69"/>
      <c r="AZ124" s="69"/>
      <c r="BA124" s="69"/>
      <c r="BB124" s="69"/>
    </row>
    <row r="125" spans="30:54" x14ac:dyDescent="0.2">
      <c r="AD125" s="72"/>
      <c r="AE125" s="72"/>
      <c r="AY125" s="69"/>
      <c r="AZ125" s="69"/>
      <c r="BA125" s="69"/>
      <c r="BB125" s="69"/>
    </row>
    <row r="126" spans="30:54" x14ac:dyDescent="0.2">
      <c r="AD126" s="72"/>
      <c r="AE126" s="72"/>
      <c r="AY126" s="69"/>
      <c r="AZ126" s="69"/>
      <c r="BA126" s="69"/>
      <c r="BB126" s="69"/>
    </row>
    <row r="127" spans="30:54" x14ac:dyDescent="0.2">
      <c r="AD127" s="72"/>
      <c r="AE127" s="72"/>
      <c r="AY127" s="69"/>
      <c r="AZ127" s="69"/>
      <c r="BA127" s="69"/>
      <c r="BB127" s="69"/>
    </row>
    <row r="128" spans="30:54" x14ac:dyDescent="0.2">
      <c r="AD128" s="72"/>
      <c r="AE128" s="72"/>
      <c r="AY128" s="69"/>
      <c r="AZ128" s="69"/>
      <c r="BA128" s="69"/>
      <c r="BB128" s="69"/>
    </row>
    <row r="129" spans="30:54" x14ac:dyDescent="0.2">
      <c r="AD129" s="72"/>
      <c r="AE129" s="72"/>
      <c r="AY129" s="69"/>
      <c r="AZ129" s="69"/>
      <c r="BA129" s="69"/>
      <c r="BB129" s="69"/>
    </row>
    <row r="130" spans="30:54" x14ac:dyDescent="0.2">
      <c r="AD130" s="72"/>
      <c r="AE130" s="72"/>
      <c r="AY130" s="69"/>
      <c r="AZ130" s="69"/>
      <c r="BA130" s="69"/>
      <c r="BB130" s="69"/>
    </row>
    <row r="131" spans="30:54" x14ac:dyDescent="0.2">
      <c r="AD131" s="72"/>
      <c r="AE131" s="72"/>
      <c r="AY131" s="69"/>
      <c r="AZ131" s="69"/>
      <c r="BA131" s="69"/>
      <c r="BB131" s="69"/>
    </row>
    <row r="132" spans="30:54" x14ac:dyDescent="0.2">
      <c r="AD132" s="72"/>
      <c r="AE132" s="72"/>
      <c r="AY132" s="69"/>
      <c r="AZ132" s="69"/>
      <c r="BA132" s="69"/>
      <c r="BB132" s="69"/>
    </row>
    <row r="133" spans="30:54" x14ac:dyDescent="0.2">
      <c r="AD133" s="72"/>
      <c r="AE133" s="72"/>
      <c r="AY133" s="69"/>
      <c r="AZ133" s="69"/>
      <c r="BA133" s="69"/>
      <c r="BB133" s="69"/>
    </row>
    <row r="134" spans="30:54" x14ac:dyDescent="0.2">
      <c r="AD134" s="72"/>
      <c r="AE134" s="72"/>
      <c r="AY134" s="69"/>
      <c r="AZ134" s="69"/>
      <c r="BA134" s="69"/>
      <c r="BB134" s="69"/>
    </row>
    <row r="135" spans="30:54" x14ac:dyDescent="0.2">
      <c r="AD135" s="72"/>
      <c r="AE135" s="72"/>
      <c r="AY135" s="69"/>
      <c r="AZ135" s="69"/>
      <c r="BA135" s="69"/>
      <c r="BB135" s="69"/>
    </row>
    <row r="136" spans="30:54" x14ac:dyDescent="0.2">
      <c r="AD136" s="72"/>
      <c r="AE136" s="72"/>
      <c r="AY136" s="69"/>
      <c r="AZ136" s="69"/>
      <c r="BA136" s="69"/>
      <c r="BB136" s="69"/>
    </row>
    <row r="137" spans="30:54" x14ac:dyDescent="0.2">
      <c r="AD137" s="72"/>
      <c r="AE137" s="72"/>
      <c r="AY137" s="69"/>
      <c r="AZ137" s="69"/>
      <c r="BA137" s="69"/>
      <c r="BB137" s="69"/>
    </row>
    <row r="138" spans="30:54" x14ac:dyDescent="0.2">
      <c r="AD138" s="72"/>
      <c r="AE138" s="72"/>
      <c r="AY138" s="69"/>
      <c r="AZ138" s="69"/>
      <c r="BA138" s="69"/>
      <c r="BB138" s="69"/>
    </row>
    <row r="139" spans="30:54" x14ac:dyDescent="0.2">
      <c r="AD139" s="72"/>
      <c r="AE139" s="72"/>
      <c r="AY139" s="69"/>
      <c r="AZ139" s="69"/>
      <c r="BA139" s="69"/>
      <c r="BB139" s="69"/>
    </row>
    <row r="140" spans="30:54" x14ac:dyDescent="0.2">
      <c r="AD140" s="72"/>
      <c r="AE140" s="72"/>
      <c r="AY140" s="69"/>
      <c r="AZ140" s="69"/>
      <c r="BA140" s="69"/>
      <c r="BB140" s="69"/>
    </row>
    <row r="141" spans="30:54" x14ac:dyDescent="0.2">
      <c r="AD141" s="72"/>
      <c r="AE141" s="72"/>
      <c r="AY141" s="69"/>
      <c r="AZ141" s="69"/>
      <c r="BA141" s="69"/>
      <c r="BB141" s="69"/>
    </row>
    <row r="142" spans="30:54" x14ac:dyDescent="0.2">
      <c r="AD142" s="72"/>
      <c r="AE142" s="72"/>
      <c r="AY142" s="69"/>
      <c r="AZ142" s="69"/>
      <c r="BA142" s="69"/>
      <c r="BB142" s="69"/>
    </row>
    <row r="143" spans="30:54" x14ac:dyDescent="0.2">
      <c r="AD143" s="72"/>
      <c r="AE143" s="72"/>
      <c r="AY143" s="69"/>
      <c r="AZ143" s="69"/>
      <c r="BA143" s="69"/>
      <c r="BB143" s="69"/>
    </row>
    <row r="144" spans="30:54" x14ac:dyDescent="0.2">
      <c r="AD144" s="72"/>
      <c r="AE144" s="72"/>
      <c r="AY144" s="69"/>
      <c r="AZ144" s="69"/>
      <c r="BA144" s="69"/>
      <c r="BB144" s="69"/>
    </row>
    <row r="145" spans="30:54" x14ac:dyDescent="0.2">
      <c r="AD145" s="72"/>
      <c r="AE145" s="72"/>
      <c r="AY145" s="69"/>
      <c r="AZ145" s="69"/>
      <c r="BA145" s="69"/>
      <c r="BB145" s="69"/>
    </row>
    <row r="146" spans="30:54" x14ac:dyDescent="0.2">
      <c r="AD146" s="72"/>
      <c r="AE146" s="72"/>
      <c r="AY146" s="69"/>
      <c r="AZ146" s="69"/>
      <c r="BA146" s="69"/>
      <c r="BB146" s="69"/>
    </row>
    <row r="147" spans="30:54" x14ac:dyDescent="0.2">
      <c r="AD147" s="72"/>
      <c r="AE147" s="72"/>
      <c r="AY147" s="69"/>
      <c r="AZ147" s="69"/>
      <c r="BA147" s="69"/>
      <c r="BB147" s="69"/>
    </row>
    <row r="148" spans="30:54" x14ac:dyDescent="0.2">
      <c r="AD148" s="72"/>
      <c r="AE148" s="72"/>
      <c r="AY148" s="69"/>
      <c r="AZ148" s="69"/>
      <c r="BA148" s="69"/>
      <c r="BB148" s="69"/>
    </row>
    <row r="149" spans="30:54" x14ac:dyDescent="0.2">
      <c r="AD149" s="72"/>
      <c r="AE149" s="72"/>
      <c r="AY149" s="69"/>
      <c r="AZ149" s="69"/>
      <c r="BA149" s="69"/>
      <c r="BB149" s="69"/>
    </row>
    <row r="150" spans="30:54" x14ac:dyDescent="0.2">
      <c r="AD150" s="72"/>
      <c r="AE150" s="72"/>
      <c r="AY150" s="69"/>
      <c r="AZ150" s="69"/>
      <c r="BA150" s="69"/>
      <c r="BB150" s="69"/>
    </row>
    <row r="151" spans="30:54" x14ac:dyDescent="0.2">
      <c r="AD151" s="72"/>
      <c r="AE151" s="72"/>
      <c r="AY151" s="69"/>
      <c r="AZ151" s="69"/>
      <c r="BA151" s="69"/>
      <c r="BB151" s="69"/>
    </row>
    <row r="152" spans="30:54" x14ac:dyDescent="0.2">
      <c r="AD152" s="72"/>
      <c r="AE152" s="72"/>
      <c r="AY152" s="69"/>
      <c r="AZ152" s="69"/>
      <c r="BA152" s="69"/>
      <c r="BB152" s="69"/>
    </row>
    <row r="153" spans="30:54" x14ac:dyDescent="0.2">
      <c r="AD153" s="72"/>
      <c r="AE153" s="72"/>
      <c r="AY153" s="69"/>
      <c r="AZ153" s="69"/>
      <c r="BA153" s="69"/>
      <c r="BB153" s="69"/>
    </row>
    <row r="154" spans="30:54" x14ac:dyDescent="0.2">
      <c r="AD154" s="72"/>
      <c r="AE154" s="72"/>
      <c r="AY154" s="69"/>
      <c r="AZ154" s="69"/>
      <c r="BA154" s="69"/>
      <c r="BB154" s="69"/>
    </row>
    <row r="155" spans="30:54" x14ac:dyDescent="0.2">
      <c r="AY155" s="69"/>
      <c r="AZ155" s="69"/>
      <c r="BA155" s="69"/>
      <c r="BB155" s="69"/>
    </row>
    <row r="156" spans="30:54" x14ac:dyDescent="0.2">
      <c r="AD156" s="72"/>
      <c r="AE156" s="72"/>
      <c r="AY156" s="69"/>
      <c r="AZ156" s="69"/>
      <c r="BA156" s="69"/>
      <c r="BB156" s="69"/>
    </row>
    <row r="157" spans="30:54" x14ac:dyDescent="0.2">
      <c r="AY157" s="69"/>
      <c r="AZ157" s="69"/>
      <c r="BA157" s="69"/>
      <c r="BB157" s="69"/>
    </row>
    <row r="158" spans="30:54" x14ac:dyDescent="0.2">
      <c r="AY158" s="69"/>
      <c r="AZ158" s="69"/>
      <c r="BA158" s="69"/>
      <c r="BB158" s="69"/>
    </row>
    <row r="159" spans="30:54" x14ac:dyDescent="0.2">
      <c r="AY159" s="69"/>
      <c r="AZ159" s="69"/>
      <c r="BA159" s="69"/>
      <c r="BB159" s="69"/>
    </row>
    <row r="160" spans="30:54" x14ac:dyDescent="0.2">
      <c r="AY160" s="69"/>
      <c r="AZ160" s="69"/>
      <c r="BA160" s="69"/>
      <c r="BB160" s="69"/>
    </row>
    <row r="161" spans="51:54" x14ac:dyDescent="0.2">
      <c r="AY161" s="69"/>
      <c r="AZ161" s="69"/>
      <c r="BA161" s="69"/>
      <c r="BB161" s="69"/>
    </row>
    <row r="162" spans="51:54" x14ac:dyDescent="0.2">
      <c r="AY162" s="69"/>
      <c r="AZ162" s="69"/>
      <c r="BA162" s="69"/>
      <c r="BB162" s="69"/>
    </row>
    <row r="163" spans="51:54" x14ac:dyDescent="0.2">
      <c r="AY163" s="69"/>
      <c r="AZ163" s="69"/>
      <c r="BA163" s="69"/>
      <c r="BB163" s="69"/>
    </row>
    <row r="164" spans="51:54" x14ac:dyDescent="0.2">
      <c r="AY164" s="69"/>
      <c r="AZ164" s="69"/>
      <c r="BA164" s="69"/>
      <c r="BB164" s="69"/>
    </row>
    <row r="165" spans="51:54" x14ac:dyDescent="0.2">
      <c r="AY165" s="69"/>
      <c r="AZ165" s="69"/>
      <c r="BA165" s="69"/>
      <c r="BB165" s="69"/>
    </row>
    <row r="166" spans="51:54" x14ac:dyDescent="0.2">
      <c r="AY166" s="69"/>
      <c r="AZ166" s="69"/>
      <c r="BA166" s="69"/>
      <c r="BB166" s="69"/>
    </row>
    <row r="167" spans="51:54" x14ac:dyDescent="0.2">
      <c r="AY167" s="69"/>
      <c r="AZ167" s="69"/>
      <c r="BA167" s="69"/>
      <c r="BB167" s="69"/>
    </row>
    <row r="168" spans="51:54" x14ac:dyDescent="0.2">
      <c r="AY168" s="69"/>
      <c r="AZ168" s="69"/>
      <c r="BA168" s="69"/>
      <c r="BB168" s="69"/>
    </row>
    <row r="169" spans="51:54" x14ac:dyDescent="0.2">
      <c r="AY169" s="69"/>
      <c r="AZ169" s="69"/>
      <c r="BA169" s="69"/>
      <c r="BB169" s="69"/>
    </row>
    <row r="170" spans="51:54" x14ac:dyDescent="0.2">
      <c r="AY170" s="69"/>
      <c r="AZ170" s="69"/>
      <c r="BA170" s="69"/>
      <c r="BB170" s="69"/>
    </row>
    <row r="171" spans="51:54" x14ac:dyDescent="0.2">
      <c r="AY171" s="69"/>
      <c r="AZ171" s="69"/>
      <c r="BA171" s="69"/>
      <c r="BB171" s="69"/>
    </row>
    <row r="172" spans="51:54" x14ac:dyDescent="0.2">
      <c r="AY172" s="69"/>
      <c r="AZ172" s="69"/>
      <c r="BA172" s="69"/>
      <c r="BB172" s="69"/>
    </row>
    <row r="173" spans="51:54" x14ac:dyDescent="0.2">
      <c r="AY173" s="69"/>
      <c r="AZ173" s="69"/>
      <c r="BA173" s="69"/>
      <c r="BB173" s="69"/>
    </row>
    <row r="174" spans="51:54" x14ac:dyDescent="0.2">
      <c r="AY174" s="69"/>
      <c r="AZ174" s="69"/>
      <c r="BA174" s="69"/>
      <c r="BB174" s="69"/>
    </row>
    <row r="175" spans="51:54" x14ac:dyDescent="0.2">
      <c r="AY175" s="69"/>
      <c r="AZ175" s="69"/>
      <c r="BA175" s="69"/>
      <c r="BB175" s="69"/>
    </row>
    <row r="176" spans="51:54" x14ac:dyDescent="0.2">
      <c r="AY176" s="69"/>
      <c r="AZ176" s="69"/>
      <c r="BA176" s="69"/>
      <c r="BB176" s="69"/>
    </row>
    <row r="177" spans="51:54" x14ac:dyDescent="0.2">
      <c r="AY177" s="69"/>
      <c r="AZ177" s="69"/>
      <c r="BA177" s="69"/>
      <c r="BB177" s="69"/>
    </row>
    <row r="178" spans="51:54" x14ac:dyDescent="0.2">
      <c r="AY178" s="69"/>
      <c r="AZ178" s="69"/>
      <c r="BA178" s="69"/>
      <c r="BB178" s="69"/>
    </row>
    <row r="179" spans="51:54" x14ac:dyDescent="0.2">
      <c r="AY179" s="69"/>
      <c r="AZ179" s="69"/>
      <c r="BA179" s="69"/>
      <c r="BB179" s="69"/>
    </row>
    <row r="180" spans="51:54" x14ac:dyDescent="0.2">
      <c r="AY180" s="69"/>
      <c r="AZ180" s="69"/>
      <c r="BA180" s="69"/>
      <c r="BB180" s="69"/>
    </row>
    <row r="181" spans="51:54" x14ac:dyDescent="0.2">
      <c r="AY181" s="69"/>
      <c r="AZ181" s="69"/>
      <c r="BA181" s="69"/>
      <c r="BB181" s="69"/>
    </row>
    <row r="182" spans="51:54" x14ac:dyDescent="0.2">
      <c r="AY182" s="69"/>
      <c r="AZ182" s="69"/>
      <c r="BA182" s="69"/>
      <c r="BB182" s="69"/>
    </row>
    <row r="183" spans="51:54" x14ac:dyDescent="0.2">
      <c r="AY183" s="69"/>
      <c r="AZ183" s="69"/>
      <c r="BA183" s="69"/>
      <c r="BB183" s="69"/>
    </row>
    <row r="184" spans="51:54" x14ac:dyDescent="0.2">
      <c r="AY184" s="69"/>
      <c r="AZ184" s="69"/>
      <c r="BA184" s="69"/>
      <c r="BB184" s="69"/>
    </row>
    <row r="185" spans="51:54" x14ac:dyDescent="0.2">
      <c r="AY185" s="69"/>
      <c r="AZ185" s="69"/>
      <c r="BA185" s="69"/>
      <c r="BB185" s="69"/>
    </row>
    <row r="186" spans="51:54" x14ac:dyDescent="0.2">
      <c r="AY186" s="69"/>
      <c r="AZ186" s="69"/>
      <c r="BA186" s="69"/>
      <c r="BB186" s="69"/>
    </row>
    <row r="187" spans="51:54" x14ac:dyDescent="0.2">
      <c r="AY187" s="69"/>
      <c r="AZ187" s="69"/>
      <c r="BA187" s="69"/>
      <c r="BB187" s="69"/>
    </row>
    <row r="188" spans="51:54" x14ac:dyDescent="0.2">
      <c r="AY188" s="69"/>
      <c r="AZ188" s="69"/>
      <c r="BA188" s="69"/>
      <c r="BB188" s="69"/>
    </row>
    <row r="189" spans="51:54" x14ac:dyDescent="0.2">
      <c r="AY189" s="69"/>
      <c r="AZ189" s="69"/>
      <c r="BA189" s="69"/>
      <c r="BB189" s="69"/>
    </row>
    <row r="190" spans="51:54" x14ac:dyDescent="0.2">
      <c r="AY190" s="69"/>
      <c r="AZ190" s="69"/>
      <c r="BA190" s="69"/>
      <c r="BB190" s="69"/>
    </row>
    <row r="191" spans="51:54" x14ac:dyDescent="0.2">
      <c r="AY191" s="69"/>
      <c r="AZ191" s="69"/>
      <c r="BA191" s="69"/>
      <c r="BB191" s="69"/>
    </row>
    <row r="192" spans="51:54" x14ac:dyDescent="0.2">
      <c r="AY192" s="69"/>
      <c r="AZ192" s="69"/>
      <c r="BA192" s="69"/>
      <c r="BB192" s="69"/>
    </row>
    <row r="193" spans="51:54" x14ac:dyDescent="0.2">
      <c r="AY193" s="69"/>
      <c r="AZ193" s="69"/>
      <c r="BA193" s="69"/>
      <c r="BB193" s="69"/>
    </row>
    <row r="194" spans="51:54" x14ac:dyDescent="0.2">
      <c r="AY194" s="69"/>
      <c r="AZ194" s="69"/>
      <c r="BA194" s="69"/>
      <c r="BB194" s="69"/>
    </row>
    <row r="195" spans="51:54" x14ac:dyDescent="0.2">
      <c r="AY195" s="69"/>
      <c r="AZ195" s="69"/>
      <c r="BA195" s="69"/>
      <c r="BB195" s="69"/>
    </row>
    <row r="196" spans="51:54" x14ac:dyDescent="0.2">
      <c r="AY196" s="69"/>
      <c r="AZ196" s="69"/>
      <c r="BA196" s="69"/>
      <c r="BB196" s="69"/>
    </row>
    <row r="197" spans="51:54" x14ac:dyDescent="0.2">
      <c r="AY197" s="69"/>
      <c r="AZ197" s="69"/>
      <c r="BA197" s="69"/>
      <c r="BB197" s="69"/>
    </row>
    <row r="198" spans="51:54" x14ac:dyDescent="0.2">
      <c r="AY198" s="69"/>
      <c r="AZ198" s="69"/>
      <c r="BA198" s="69"/>
      <c r="BB198" s="69"/>
    </row>
    <row r="199" spans="51:54" x14ac:dyDescent="0.2">
      <c r="AY199" s="69"/>
      <c r="AZ199" s="69"/>
      <c r="BA199" s="69"/>
      <c r="BB199" s="69"/>
    </row>
    <row r="200" spans="51:54" x14ac:dyDescent="0.2">
      <c r="AY200" s="69"/>
      <c r="AZ200" s="69"/>
      <c r="BA200" s="69"/>
      <c r="BB200" s="69"/>
    </row>
    <row r="201" spans="51:54" x14ac:dyDescent="0.2">
      <c r="AY201" s="69"/>
      <c r="AZ201" s="69"/>
      <c r="BA201" s="69"/>
      <c r="BB201" s="69"/>
    </row>
    <row r="202" spans="51:54" x14ac:dyDescent="0.2">
      <c r="AY202" s="69"/>
      <c r="AZ202" s="69"/>
      <c r="BA202" s="69"/>
      <c r="BB202" s="69"/>
    </row>
    <row r="203" spans="51:54" x14ac:dyDescent="0.2">
      <c r="AY203" s="69"/>
      <c r="AZ203" s="69"/>
      <c r="BA203" s="69"/>
      <c r="BB203" s="69"/>
    </row>
    <row r="204" spans="51:54" x14ac:dyDescent="0.2">
      <c r="AY204" s="69"/>
      <c r="AZ204" s="69"/>
      <c r="BA204" s="69"/>
      <c r="BB204" s="69"/>
    </row>
    <row r="205" spans="51:54" x14ac:dyDescent="0.2">
      <c r="AY205" s="69"/>
      <c r="AZ205" s="69"/>
      <c r="BA205" s="69"/>
      <c r="BB205" s="69"/>
    </row>
    <row r="206" spans="51:54" x14ac:dyDescent="0.2">
      <c r="AY206" s="69"/>
      <c r="AZ206" s="69"/>
      <c r="BA206" s="69"/>
      <c r="BB206" s="69"/>
    </row>
    <row r="207" spans="51:54" x14ac:dyDescent="0.2">
      <c r="AY207" s="69"/>
      <c r="AZ207" s="69"/>
      <c r="BA207" s="69"/>
      <c r="BB207" s="69"/>
    </row>
    <row r="208" spans="51:54" x14ac:dyDescent="0.2">
      <c r="AY208" s="69"/>
      <c r="AZ208" s="69"/>
      <c r="BA208" s="69"/>
      <c r="BB208" s="69"/>
    </row>
    <row r="209" spans="51:54" x14ac:dyDescent="0.2">
      <c r="AY209" s="69"/>
      <c r="AZ209" s="69"/>
      <c r="BA209" s="69"/>
      <c r="BB209" s="69"/>
    </row>
    <row r="210" spans="51:54" x14ac:dyDescent="0.2">
      <c r="AY210" s="69"/>
      <c r="AZ210" s="69"/>
      <c r="BA210" s="69"/>
      <c r="BB210" s="69"/>
    </row>
    <row r="211" spans="51:54" x14ac:dyDescent="0.2">
      <c r="AY211" s="69"/>
      <c r="AZ211" s="69"/>
      <c r="BA211" s="69"/>
      <c r="BB211" s="69"/>
    </row>
    <row r="212" spans="51:54" x14ac:dyDescent="0.2">
      <c r="AY212" s="69"/>
      <c r="AZ212" s="69"/>
      <c r="BA212" s="69"/>
      <c r="BB212" s="69"/>
    </row>
    <row r="213" spans="51:54" x14ac:dyDescent="0.2">
      <c r="AY213" s="69"/>
      <c r="AZ213" s="69"/>
      <c r="BA213" s="69"/>
      <c r="BB213" s="69"/>
    </row>
    <row r="214" spans="51:54" x14ac:dyDescent="0.2">
      <c r="AY214" s="69"/>
      <c r="AZ214" s="69"/>
      <c r="BA214" s="69"/>
      <c r="BB214" s="69"/>
    </row>
    <row r="215" spans="51:54" x14ac:dyDescent="0.2">
      <c r="AY215" s="69"/>
      <c r="AZ215" s="69"/>
      <c r="BA215" s="69"/>
      <c r="BB215" s="69"/>
    </row>
    <row r="216" spans="51:54" x14ac:dyDescent="0.2">
      <c r="AY216" s="69"/>
      <c r="AZ216" s="69"/>
      <c r="BA216" s="69"/>
      <c r="BB216" s="69"/>
    </row>
    <row r="217" spans="51:54" x14ac:dyDescent="0.2">
      <c r="AY217" s="69"/>
      <c r="AZ217" s="69"/>
      <c r="BA217" s="69"/>
      <c r="BB217" s="69"/>
    </row>
    <row r="218" spans="51:54" x14ac:dyDescent="0.2">
      <c r="AY218" s="69"/>
      <c r="AZ218" s="69"/>
      <c r="BA218" s="69"/>
      <c r="BB218" s="69"/>
    </row>
    <row r="219" spans="51:54" x14ac:dyDescent="0.2">
      <c r="AY219" s="69"/>
      <c r="AZ219" s="69"/>
      <c r="BA219" s="69"/>
      <c r="BB219" s="69"/>
    </row>
    <row r="220" spans="51:54" x14ac:dyDescent="0.2">
      <c r="AY220" s="69"/>
      <c r="AZ220" s="69"/>
      <c r="BA220" s="69"/>
      <c r="BB220" s="69"/>
    </row>
    <row r="221" spans="51:54" x14ac:dyDescent="0.2">
      <c r="AY221" s="69"/>
      <c r="AZ221" s="69"/>
      <c r="BA221" s="69"/>
      <c r="BB221" s="69"/>
    </row>
    <row r="222" spans="51:54" x14ac:dyDescent="0.2">
      <c r="AY222" s="69"/>
      <c r="AZ222" s="69"/>
      <c r="BA222" s="69"/>
      <c r="BB222" s="69"/>
    </row>
    <row r="223" spans="51:54" x14ac:dyDescent="0.2">
      <c r="AY223" s="69"/>
      <c r="AZ223" s="69"/>
      <c r="BA223" s="69"/>
      <c r="BB223" s="69"/>
    </row>
    <row r="224" spans="51:54" x14ac:dyDescent="0.2">
      <c r="AY224" s="69"/>
      <c r="AZ224" s="69"/>
      <c r="BA224" s="69"/>
      <c r="BB224" s="69"/>
    </row>
    <row r="225" spans="51:54" x14ac:dyDescent="0.2">
      <c r="AY225" s="69"/>
      <c r="AZ225" s="69"/>
      <c r="BA225" s="69"/>
      <c r="BB225" s="69"/>
    </row>
    <row r="226" spans="51:54" x14ac:dyDescent="0.2">
      <c r="AY226" s="69"/>
      <c r="AZ226" s="69"/>
      <c r="BA226" s="69"/>
      <c r="BB226" s="69"/>
    </row>
    <row r="227" spans="51:54" x14ac:dyDescent="0.2">
      <c r="AY227" s="69"/>
      <c r="AZ227" s="69"/>
      <c r="BA227" s="69"/>
      <c r="BB227" s="69"/>
    </row>
    <row r="228" spans="51:54" x14ac:dyDescent="0.2">
      <c r="AY228" s="69"/>
      <c r="AZ228" s="69"/>
      <c r="BA228" s="69"/>
      <c r="BB228" s="69"/>
    </row>
    <row r="229" spans="51:54" x14ac:dyDescent="0.2">
      <c r="AY229" s="69"/>
      <c r="AZ229" s="69"/>
      <c r="BA229" s="69"/>
      <c r="BB229" s="69"/>
    </row>
    <row r="230" spans="51:54" x14ac:dyDescent="0.2">
      <c r="AY230" s="69"/>
      <c r="AZ230" s="69"/>
      <c r="BA230" s="69"/>
      <c r="BB230" s="69"/>
    </row>
    <row r="231" spans="51:54" x14ac:dyDescent="0.2">
      <c r="AY231" s="69"/>
      <c r="AZ231" s="69"/>
      <c r="BA231" s="69"/>
      <c r="BB231" s="69"/>
    </row>
    <row r="232" spans="51:54" x14ac:dyDescent="0.2">
      <c r="AY232" s="69"/>
      <c r="AZ232" s="69"/>
      <c r="BA232" s="69"/>
      <c r="BB232" s="69"/>
    </row>
    <row r="233" spans="51:54" x14ac:dyDescent="0.2">
      <c r="AY233" s="69"/>
      <c r="AZ233" s="69"/>
      <c r="BA233" s="69"/>
      <c r="BB233" s="69"/>
    </row>
    <row r="234" spans="51:54" x14ac:dyDescent="0.2">
      <c r="AY234" s="69"/>
      <c r="AZ234" s="69"/>
      <c r="BA234" s="69"/>
      <c r="BB234" s="69"/>
    </row>
    <row r="235" spans="51:54" x14ac:dyDescent="0.2">
      <c r="AY235" s="69"/>
      <c r="AZ235" s="69"/>
      <c r="BA235" s="69"/>
      <c r="BB235" s="69"/>
    </row>
    <row r="236" spans="51:54" x14ac:dyDescent="0.2">
      <c r="AY236" s="69"/>
      <c r="AZ236" s="69"/>
      <c r="BA236" s="69"/>
      <c r="BB236" s="69"/>
    </row>
    <row r="237" spans="51:54" x14ac:dyDescent="0.2">
      <c r="AY237" s="69"/>
      <c r="AZ237" s="69"/>
      <c r="BA237" s="69"/>
      <c r="BB237" s="69"/>
    </row>
    <row r="238" spans="51:54" x14ac:dyDescent="0.2">
      <c r="AY238" s="69"/>
      <c r="AZ238" s="69"/>
      <c r="BA238" s="69"/>
      <c r="BB238" s="69"/>
    </row>
    <row r="239" spans="51:54" x14ac:dyDescent="0.2">
      <c r="AY239" s="69"/>
      <c r="AZ239" s="69"/>
      <c r="BA239" s="69"/>
      <c r="BB239" s="69"/>
    </row>
    <row r="240" spans="51:54" x14ac:dyDescent="0.2">
      <c r="AY240" s="69"/>
      <c r="AZ240" s="69"/>
      <c r="BA240" s="69"/>
      <c r="BB240" s="69"/>
    </row>
    <row r="241" spans="51:54" x14ac:dyDescent="0.2">
      <c r="AY241" s="69"/>
      <c r="AZ241" s="69"/>
      <c r="BA241" s="69"/>
      <c r="BB241" s="69"/>
    </row>
    <row r="242" spans="51:54" x14ac:dyDescent="0.2">
      <c r="AY242" s="69"/>
      <c r="AZ242" s="69"/>
      <c r="BA242" s="69"/>
      <c r="BB242" s="69"/>
    </row>
    <row r="243" spans="51:54" x14ac:dyDescent="0.2">
      <c r="AY243" s="69"/>
      <c r="AZ243" s="69"/>
      <c r="BA243" s="69"/>
      <c r="BB243" s="69"/>
    </row>
    <row r="244" spans="51:54" x14ac:dyDescent="0.2">
      <c r="AY244" s="69"/>
      <c r="AZ244" s="69"/>
      <c r="BA244" s="69"/>
      <c r="BB244" s="69"/>
    </row>
    <row r="245" spans="51:54" x14ac:dyDescent="0.2">
      <c r="AY245" s="69"/>
      <c r="AZ245" s="69"/>
      <c r="BA245" s="69"/>
      <c r="BB245" s="69"/>
    </row>
    <row r="246" spans="51:54" x14ac:dyDescent="0.2">
      <c r="AY246" s="69"/>
      <c r="AZ246" s="69"/>
      <c r="BA246" s="69"/>
      <c r="BB246" s="69"/>
    </row>
    <row r="247" spans="51:54" x14ac:dyDescent="0.2">
      <c r="AY247" s="69"/>
      <c r="AZ247" s="69"/>
      <c r="BA247" s="69"/>
      <c r="BB247" s="69"/>
    </row>
    <row r="248" spans="51:54" x14ac:dyDescent="0.2">
      <c r="AY248" s="69"/>
      <c r="AZ248" s="69"/>
      <c r="BA248" s="69"/>
      <c r="BB248" s="69"/>
    </row>
    <row r="249" spans="51:54" x14ac:dyDescent="0.2">
      <c r="AY249" s="69"/>
      <c r="AZ249" s="69"/>
      <c r="BA249" s="69"/>
      <c r="BB249" s="69"/>
    </row>
    <row r="250" spans="51:54" x14ac:dyDescent="0.2">
      <c r="AY250" s="69"/>
      <c r="AZ250" s="69"/>
      <c r="BA250" s="69"/>
      <c r="BB250" s="69"/>
    </row>
    <row r="251" spans="51:54" x14ac:dyDescent="0.2">
      <c r="AY251" s="69"/>
      <c r="AZ251" s="69"/>
      <c r="BA251" s="69"/>
      <c r="BB251" s="69"/>
    </row>
    <row r="252" spans="51:54" x14ac:dyDescent="0.2">
      <c r="AY252" s="69"/>
      <c r="AZ252" s="69"/>
      <c r="BA252" s="69"/>
      <c r="BB252" s="69"/>
    </row>
    <row r="253" spans="51:54" x14ac:dyDescent="0.2">
      <c r="AY253" s="69"/>
      <c r="AZ253" s="69"/>
      <c r="BA253" s="69"/>
      <c r="BB253" s="69"/>
    </row>
    <row r="254" spans="51:54" x14ac:dyDescent="0.2">
      <c r="AY254" s="69"/>
      <c r="AZ254" s="69"/>
      <c r="BA254" s="69"/>
      <c r="BB254" s="69"/>
    </row>
    <row r="255" spans="51:54" x14ac:dyDescent="0.2">
      <c r="AY255" s="69"/>
      <c r="AZ255" s="69"/>
      <c r="BA255" s="69"/>
      <c r="BB255" s="69"/>
    </row>
    <row r="256" spans="51:54" x14ac:dyDescent="0.2">
      <c r="AY256" s="69"/>
      <c r="AZ256" s="69"/>
      <c r="BA256" s="69"/>
      <c r="BB256" s="69"/>
    </row>
    <row r="257" spans="51:54" x14ac:dyDescent="0.2">
      <c r="AY257" s="69"/>
      <c r="AZ257" s="69"/>
      <c r="BA257" s="69"/>
      <c r="BB257" s="69"/>
    </row>
    <row r="258" spans="51:54" x14ac:dyDescent="0.2">
      <c r="AY258" s="69"/>
      <c r="AZ258" s="69"/>
      <c r="BA258" s="69"/>
      <c r="BB258" s="69"/>
    </row>
    <row r="259" spans="51:54" x14ac:dyDescent="0.2">
      <c r="AY259" s="69"/>
      <c r="AZ259" s="69"/>
      <c r="BA259" s="69"/>
      <c r="BB259" s="69"/>
    </row>
    <row r="260" spans="51:54" x14ac:dyDescent="0.2">
      <c r="AY260" s="69"/>
      <c r="AZ260" s="69"/>
      <c r="BA260" s="69"/>
      <c r="BB260" s="69"/>
    </row>
    <row r="261" spans="51:54" x14ac:dyDescent="0.2">
      <c r="AY261" s="69"/>
      <c r="AZ261" s="69"/>
      <c r="BA261" s="69"/>
      <c r="BB261" s="69"/>
    </row>
    <row r="262" spans="51:54" x14ac:dyDescent="0.2">
      <c r="AY262" s="69"/>
      <c r="AZ262" s="69"/>
      <c r="BA262" s="69"/>
      <c r="BB262" s="69"/>
    </row>
    <row r="263" spans="51:54" x14ac:dyDescent="0.2">
      <c r="AY263" s="69"/>
      <c r="AZ263" s="69"/>
      <c r="BA263" s="69"/>
      <c r="BB263" s="69"/>
    </row>
    <row r="264" spans="51:54" x14ac:dyDescent="0.2">
      <c r="AY264" s="69"/>
      <c r="AZ264" s="69"/>
      <c r="BA264" s="69"/>
      <c r="BB264" s="69"/>
    </row>
    <row r="265" spans="51:54" x14ac:dyDescent="0.2">
      <c r="AY265" s="69"/>
      <c r="AZ265" s="69"/>
      <c r="BA265" s="69"/>
      <c r="BB265" s="69"/>
    </row>
    <row r="266" spans="51:54" x14ac:dyDescent="0.2">
      <c r="AY266" s="69"/>
      <c r="AZ266" s="69"/>
      <c r="BA266" s="69"/>
      <c r="BB266" s="69"/>
    </row>
    <row r="267" spans="51:54" x14ac:dyDescent="0.2">
      <c r="AY267" s="69"/>
      <c r="AZ267" s="69"/>
      <c r="BA267" s="69"/>
      <c r="BB267" s="69"/>
    </row>
    <row r="268" spans="51:54" x14ac:dyDescent="0.2">
      <c r="AY268" s="69"/>
      <c r="AZ268" s="69"/>
      <c r="BA268" s="69"/>
      <c r="BB268" s="69"/>
    </row>
    <row r="269" spans="51:54" x14ac:dyDescent="0.2">
      <c r="AY269" s="69"/>
      <c r="AZ269" s="69"/>
      <c r="BA269" s="69"/>
      <c r="BB269" s="69"/>
    </row>
    <row r="270" spans="51:54" x14ac:dyDescent="0.2">
      <c r="AY270" s="69"/>
      <c r="AZ270" s="69"/>
      <c r="BA270" s="69"/>
      <c r="BB270" s="69"/>
    </row>
    <row r="271" spans="51:54" x14ac:dyDescent="0.2">
      <c r="AY271" s="69"/>
      <c r="AZ271" s="69"/>
      <c r="BA271" s="69"/>
      <c r="BB271" s="69"/>
    </row>
    <row r="272" spans="51:54" x14ac:dyDescent="0.2">
      <c r="AY272" s="69"/>
      <c r="AZ272" s="69"/>
      <c r="BA272" s="69"/>
      <c r="BB272" s="69"/>
    </row>
    <row r="273" spans="51:54" x14ac:dyDescent="0.2">
      <c r="AY273" s="69"/>
      <c r="AZ273" s="69"/>
      <c r="BA273" s="69"/>
      <c r="BB273" s="69"/>
    </row>
    <row r="274" spans="51:54" x14ac:dyDescent="0.2">
      <c r="AY274" s="69"/>
      <c r="AZ274" s="69"/>
      <c r="BA274" s="69"/>
      <c r="BB274" s="69"/>
    </row>
    <row r="275" spans="51:54" x14ac:dyDescent="0.2">
      <c r="AY275" s="69"/>
      <c r="AZ275" s="69"/>
      <c r="BA275" s="69"/>
      <c r="BB275" s="69"/>
    </row>
    <row r="276" spans="51:54" x14ac:dyDescent="0.2">
      <c r="AY276" s="69"/>
      <c r="AZ276" s="69"/>
      <c r="BA276" s="69"/>
      <c r="BB276" s="69"/>
    </row>
    <row r="277" spans="51:54" x14ac:dyDescent="0.2">
      <c r="AY277" s="69"/>
      <c r="AZ277" s="69"/>
      <c r="BA277" s="69"/>
      <c r="BB277" s="69"/>
    </row>
    <row r="278" spans="51:54" x14ac:dyDescent="0.2">
      <c r="AY278" s="69"/>
      <c r="AZ278" s="69"/>
      <c r="BA278" s="69"/>
      <c r="BB278" s="69"/>
    </row>
    <row r="279" spans="51:54" x14ac:dyDescent="0.2">
      <c r="AY279" s="69"/>
      <c r="AZ279" s="69"/>
      <c r="BA279" s="69"/>
      <c r="BB279" s="69"/>
    </row>
    <row r="280" spans="51:54" x14ac:dyDescent="0.2">
      <c r="AY280" s="69"/>
      <c r="AZ280" s="69"/>
      <c r="BA280" s="69"/>
      <c r="BB280" s="69"/>
    </row>
    <row r="281" spans="51:54" x14ac:dyDescent="0.2">
      <c r="AY281" s="69"/>
      <c r="AZ281" s="69"/>
      <c r="BA281" s="69"/>
      <c r="BB281" s="69"/>
    </row>
    <row r="282" spans="51:54" x14ac:dyDescent="0.2">
      <c r="AY282" s="69"/>
      <c r="AZ282" s="69"/>
      <c r="BA282" s="69"/>
      <c r="BB282" s="69"/>
    </row>
    <row r="283" spans="51:54" x14ac:dyDescent="0.2">
      <c r="AY283" s="69"/>
      <c r="AZ283" s="69"/>
      <c r="BA283" s="69"/>
      <c r="BB283" s="69"/>
    </row>
    <row r="284" spans="51:54" x14ac:dyDescent="0.2">
      <c r="AY284" s="69"/>
      <c r="AZ284" s="69"/>
      <c r="BA284" s="69"/>
      <c r="BB284" s="69"/>
    </row>
    <row r="285" spans="51:54" x14ac:dyDescent="0.2">
      <c r="AY285" s="69"/>
      <c r="AZ285" s="69"/>
      <c r="BA285" s="69"/>
      <c r="BB285" s="69"/>
    </row>
    <row r="286" spans="51:54" x14ac:dyDescent="0.2">
      <c r="AY286" s="69"/>
      <c r="AZ286" s="69"/>
      <c r="BA286" s="69"/>
      <c r="BB286" s="69"/>
    </row>
    <row r="287" spans="51:54" x14ac:dyDescent="0.2">
      <c r="AY287" s="69"/>
      <c r="AZ287" s="69"/>
      <c r="BA287" s="69"/>
      <c r="BB287" s="69"/>
    </row>
    <row r="288" spans="51:54" x14ac:dyDescent="0.2">
      <c r="AY288" s="69"/>
      <c r="AZ288" s="69"/>
      <c r="BA288" s="69"/>
      <c r="BB288" s="69"/>
    </row>
    <row r="289" spans="51:54" x14ac:dyDescent="0.2">
      <c r="AY289" s="69"/>
      <c r="AZ289" s="69"/>
      <c r="BA289" s="69"/>
      <c r="BB289" s="69"/>
    </row>
    <row r="290" spans="51:54" x14ac:dyDescent="0.2">
      <c r="AY290" s="69"/>
      <c r="AZ290" s="69"/>
      <c r="BA290" s="69"/>
      <c r="BB290" s="69"/>
    </row>
    <row r="291" spans="51:54" x14ac:dyDescent="0.2">
      <c r="AY291" s="69"/>
      <c r="AZ291" s="69"/>
      <c r="BA291" s="69"/>
      <c r="BB291" s="69"/>
    </row>
    <row r="292" spans="51:54" x14ac:dyDescent="0.2">
      <c r="AY292" s="69"/>
      <c r="AZ292" s="69"/>
      <c r="BA292" s="69"/>
      <c r="BB292" s="69"/>
    </row>
    <row r="293" spans="51:54" x14ac:dyDescent="0.2">
      <c r="AY293" s="69"/>
      <c r="AZ293" s="69"/>
      <c r="BA293" s="69"/>
      <c r="BB293" s="69"/>
    </row>
    <row r="294" spans="51:54" x14ac:dyDescent="0.2">
      <c r="AY294" s="69"/>
      <c r="AZ294" s="69"/>
      <c r="BA294" s="69"/>
      <c r="BB294" s="69"/>
    </row>
    <row r="295" spans="51:54" x14ac:dyDescent="0.2">
      <c r="AY295" s="69"/>
      <c r="AZ295" s="69"/>
      <c r="BA295" s="69"/>
      <c r="BB295" s="69"/>
    </row>
    <row r="296" spans="51:54" x14ac:dyDescent="0.2">
      <c r="AY296" s="69"/>
      <c r="AZ296" s="69"/>
      <c r="BA296" s="69"/>
      <c r="BB296" s="69"/>
    </row>
    <row r="297" spans="51:54" x14ac:dyDescent="0.2">
      <c r="AY297" s="69"/>
      <c r="AZ297" s="69"/>
      <c r="BA297" s="69"/>
      <c r="BB297" s="69"/>
    </row>
    <row r="298" spans="51:54" x14ac:dyDescent="0.2">
      <c r="AY298" s="69"/>
      <c r="AZ298" s="69"/>
      <c r="BA298" s="69"/>
      <c r="BB298" s="69"/>
    </row>
    <row r="299" spans="51:54" x14ac:dyDescent="0.2">
      <c r="AY299" s="69"/>
      <c r="AZ299" s="69"/>
      <c r="BA299" s="69"/>
      <c r="BB299" s="69"/>
    </row>
    <row r="300" spans="51:54" x14ac:dyDescent="0.2">
      <c r="AY300" s="69"/>
      <c r="AZ300" s="69"/>
      <c r="BA300" s="69"/>
      <c r="BB300" s="69"/>
    </row>
    <row r="301" spans="51:54" x14ac:dyDescent="0.2">
      <c r="AY301" s="69"/>
      <c r="AZ301" s="69"/>
      <c r="BA301" s="69"/>
      <c r="BB301" s="69"/>
    </row>
    <row r="302" spans="51:54" x14ac:dyDescent="0.2">
      <c r="AY302" s="69"/>
      <c r="AZ302" s="69"/>
      <c r="BA302" s="69"/>
      <c r="BB302" s="69"/>
    </row>
    <row r="303" spans="51:54" x14ac:dyDescent="0.2">
      <c r="AY303" s="69"/>
      <c r="AZ303" s="69"/>
      <c r="BA303" s="69"/>
      <c r="BB303" s="69"/>
    </row>
    <row r="304" spans="51:54" x14ac:dyDescent="0.2">
      <c r="AY304" s="69"/>
      <c r="AZ304" s="69"/>
      <c r="BA304" s="69"/>
      <c r="BB304" s="69"/>
    </row>
    <row r="305" spans="51:54" x14ac:dyDescent="0.2">
      <c r="AY305" s="69"/>
      <c r="AZ305" s="69"/>
      <c r="BA305" s="69"/>
      <c r="BB305" s="69"/>
    </row>
    <row r="306" spans="51:54" x14ac:dyDescent="0.2">
      <c r="AY306" s="69"/>
      <c r="AZ306" s="69"/>
      <c r="BA306" s="69"/>
      <c r="BB306" s="69"/>
    </row>
    <row r="307" spans="51:54" x14ac:dyDescent="0.2">
      <c r="AY307" s="69"/>
      <c r="AZ307" s="69"/>
      <c r="BA307" s="69"/>
      <c r="BB307" s="69"/>
    </row>
    <row r="308" spans="51:54" x14ac:dyDescent="0.2">
      <c r="AY308" s="69"/>
      <c r="AZ308" s="69"/>
      <c r="BA308" s="69"/>
      <c r="BB308" s="69"/>
    </row>
    <row r="309" spans="51:54" x14ac:dyDescent="0.2">
      <c r="AY309" s="69"/>
      <c r="AZ309" s="69"/>
      <c r="BA309" s="69"/>
      <c r="BB309" s="69"/>
    </row>
    <row r="310" spans="51:54" x14ac:dyDescent="0.2">
      <c r="AY310" s="69"/>
      <c r="AZ310" s="69"/>
      <c r="BA310" s="69"/>
      <c r="BB310" s="69"/>
    </row>
    <row r="311" spans="51:54" x14ac:dyDescent="0.2">
      <c r="AY311" s="69"/>
      <c r="AZ311" s="69"/>
      <c r="BA311" s="69"/>
      <c r="BB311" s="69"/>
    </row>
    <row r="312" spans="51:54" x14ac:dyDescent="0.2">
      <c r="AY312" s="69"/>
      <c r="AZ312" s="69"/>
      <c r="BA312" s="69"/>
      <c r="BB312" s="69"/>
    </row>
    <row r="313" spans="51:54" x14ac:dyDescent="0.2">
      <c r="AY313" s="69"/>
      <c r="AZ313" s="69"/>
      <c r="BA313" s="69"/>
      <c r="BB313" s="69"/>
    </row>
    <row r="314" spans="51:54" x14ac:dyDescent="0.2">
      <c r="AY314" s="69"/>
      <c r="AZ314" s="69"/>
      <c r="BA314" s="69"/>
      <c r="BB314" s="69"/>
    </row>
    <row r="315" spans="51:54" x14ac:dyDescent="0.2">
      <c r="AY315" s="69"/>
      <c r="AZ315" s="69"/>
      <c r="BA315" s="69"/>
      <c r="BB315" s="69"/>
    </row>
    <row r="316" spans="51:54" x14ac:dyDescent="0.2">
      <c r="AY316" s="69"/>
      <c r="AZ316" s="69"/>
      <c r="BA316" s="69"/>
      <c r="BB316" s="69"/>
    </row>
    <row r="317" spans="51:54" x14ac:dyDescent="0.2">
      <c r="AY317" s="69"/>
      <c r="AZ317" s="69"/>
      <c r="BA317" s="69"/>
      <c r="BB317" s="69"/>
    </row>
    <row r="318" spans="51:54" x14ac:dyDescent="0.2">
      <c r="AY318" s="69"/>
      <c r="AZ318" s="69"/>
      <c r="BA318" s="69"/>
      <c r="BB318" s="69"/>
    </row>
    <row r="319" spans="51:54" x14ac:dyDescent="0.2">
      <c r="AY319" s="69"/>
      <c r="AZ319" s="69"/>
      <c r="BA319" s="69"/>
      <c r="BB319" s="69"/>
    </row>
    <row r="320" spans="51:54" x14ac:dyDescent="0.2">
      <c r="AY320" s="69"/>
      <c r="AZ320" s="69"/>
      <c r="BA320" s="69"/>
      <c r="BB320" s="69"/>
    </row>
    <row r="321" spans="51:54" x14ac:dyDescent="0.2">
      <c r="AY321" s="69"/>
      <c r="AZ321" s="69"/>
      <c r="BA321" s="69"/>
      <c r="BB321" s="69"/>
    </row>
    <row r="322" spans="51:54" x14ac:dyDescent="0.2">
      <c r="AY322" s="69"/>
      <c r="AZ322" s="69"/>
      <c r="BA322" s="69"/>
      <c r="BB322" s="69"/>
    </row>
    <row r="323" spans="51:54" x14ac:dyDescent="0.2">
      <c r="AY323" s="69"/>
      <c r="AZ323" s="69"/>
      <c r="BA323" s="69"/>
      <c r="BB323" s="69"/>
    </row>
    <row r="324" spans="51:54" x14ac:dyDescent="0.2">
      <c r="AY324" s="69"/>
      <c r="AZ324" s="69"/>
      <c r="BA324" s="69"/>
      <c r="BB324" s="69"/>
    </row>
    <row r="325" spans="51:54" x14ac:dyDescent="0.2">
      <c r="AY325" s="69"/>
      <c r="AZ325" s="69"/>
      <c r="BA325" s="69"/>
      <c r="BB325" s="69"/>
    </row>
    <row r="326" spans="51:54" x14ac:dyDescent="0.2">
      <c r="AY326" s="69"/>
      <c r="AZ326" s="69"/>
      <c r="BA326" s="69"/>
      <c r="BB326" s="69"/>
    </row>
    <row r="327" spans="51:54" x14ac:dyDescent="0.2">
      <c r="AY327" s="69"/>
      <c r="AZ327" s="69"/>
      <c r="BA327" s="69"/>
      <c r="BB327" s="69"/>
    </row>
    <row r="328" spans="51:54" x14ac:dyDescent="0.2">
      <c r="AY328" s="69"/>
      <c r="AZ328" s="69"/>
      <c r="BA328" s="69"/>
      <c r="BB328" s="69"/>
    </row>
    <row r="329" spans="51:54" x14ac:dyDescent="0.2">
      <c r="AY329" s="69"/>
      <c r="AZ329" s="69"/>
      <c r="BA329" s="69"/>
      <c r="BB329" s="69"/>
    </row>
    <row r="330" spans="51:54" x14ac:dyDescent="0.2">
      <c r="AY330" s="69"/>
      <c r="AZ330" s="69"/>
      <c r="BA330" s="69"/>
      <c r="BB330" s="69"/>
    </row>
    <row r="331" spans="51:54" x14ac:dyDescent="0.2">
      <c r="AY331" s="69"/>
      <c r="AZ331" s="69"/>
      <c r="BA331" s="69"/>
      <c r="BB331" s="69"/>
    </row>
    <row r="332" spans="51:54" x14ac:dyDescent="0.2">
      <c r="AY332" s="69"/>
      <c r="AZ332" s="69"/>
      <c r="BA332" s="69"/>
      <c r="BB332" s="69"/>
    </row>
    <row r="333" spans="51:54" x14ac:dyDescent="0.2">
      <c r="AY333" s="69"/>
      <c r="AZ333" s="69"/>
      <c r="BA333" s="69"/>
      <c r="BB333" s="69"/>
    </row>
    <row r="334" spans="51:54" x14ac:dyDescent="0.2">
      <c r="AY334" s="69"/>
      <c r="AZ334" s="69"/>
      <c r="BA334" s="69"/>
      <c r="BB334" s="69"/>
    </row>
    <row r="335" spans="51:54" x14ac:dyDescent="0.2">
      <c r="AY335" s="69"/>
      <c r="AZ335" s="69"/>
      <c r="BA335" s="69"/>
      <c r="BB335" s="69"/>
    </row>
    <row r="336" spans="51:54" x14ac:dyDescent="0.2">
      <c r="AY336" s="69"/>
      <c r="AZ336" s="69"/>
      <c r="BA336" s="69"/>
      <c r="BB336" s="69"/>
    </row>
    <row r="337" spans="51:54" x14ac:dyDescent="0.2">
      <c r="AY337" s="69"/>
      <c r="AZ337" s="69"/>
      <c r="BA337" s="69"/>
      <c r="BB337" s="69"/>
    </row>
    <row r="338" spans="51:54" x14ac:dyDescent="0.2">
      <c r="AY338" s="69"/>
      <c r="AZ338" s="69"/>
      <c r="BA338" s="69"/>
      <c r="BB338" s="69"/>
    </row>
    <row r="339" spans="51:54" x14ac:dyDescent="0.2">
      <c r="AY339" s="69"/>
      <c r="AZ339" s="69"/>
      <c r="BA339" s="69"/>
      <c r="BB339" s="69"/>
    </row>
    <row r="340" spans="51:54" x14ac:dyDescent="0.2">
      <c r="AY340" s="69"/>
      <c r="AZ340" s="69"/>
      <c r="BA340" s="69"/>
      <c r="BB340" s="69"/>
    </row>
    <row r="341" spans="51:54" x14ac:dyDescent="0.2">
      <c r="AY341" s="69"/>
      <c r="AZ341" s="69"/>
      <c r="BA341" s="69"/>
      <c r="BB341" s="69"/>
    </row>
    <row r="342" spans="51:54" x14ac:dyDescent="0.2">
      <c r="AY342" s="69"/>
      <c r="AZ342" s="69"/>
      <c r="BA342" s="69"/>
      <c r="BB342" s="69"/>
    </row>
    <row r="343" spans="51:54" x14ac:dyDescent="0.2">
      <c r="AY343" s="69"/>
      <c r="AZ343" s="69"/>
      <c r="BA343" s="69"/>
      <c r="BB343" s="69"/>
    </row>
    <row r="344" spans="51:54" x14ac:dyDescent="0.2">
      <c r="AY344" s="69"/>
      <c r="AZ344" s="69"/>
      <c r="BA344" s="69"/>
      <c r="BB344" s="69"/>
    </row>
    <row r="345" spans="51:54" x14ac:dyDescent="0.2">
      <c r="AY345" s="69"/>
      <c r="AZ345" s="69"/>
      <c r="BA345" s="69"/>
      <c r="BB345" s="69"/>
    </row>
    <row r="346" spans="51:54" x14ac:dyDescent="0.2">
      <c r="AY346" s="69"/>
      <c r="AZ346" s="69"/>
      <c r="BA346" s="69"/>
      <c r="BB346" s="69"/>
    </row>
    <row r="347" spans="51:54" x14ac:dyDescent="0.2">
      <c r="AY347" s="69"/>
      <c r="AZ347" s="69"/>
      <c r="BA347" s="69"/>
      <c r="BB347" s="69"/>
    </row>
    <row r="348" spans="51:54" x14ac:dyDescent="0.2">
      <c r="AY348" s="69"/>
      <c r="AZ348" s="69"/>
      <c r="BA348" s="69"/>
      <c r="BB348" s="69"/>
    </row>
    <row r="349" spans="51:54" x14ac:dyDescent="0.2">
      <c r="AY349" s="69"/>
      <c r="AZ349" s="69"/>
      <c r="BA349" s="69"/>
      <c r="BB349" s="69"/>
    </row>
    <row r="350" spans="51:54" x14ac:dyDescent="0.2">
      <c r="AY350" s="69"/>
      <c r="AZ350" s="69"/>
      <c r="BA350" s="69"/>
      <c r="BB350" s="69"/>
    </row>
    <row r="351" spans="51:54" x14ac:dyDescent="0.2">
      <c r="AY351" s="69"/>
      <c r="AZ351" s="69"/>
      <c r="BA351" s="69"/>
      <c r="BB351" s="69"/>
    </row>
    <row r="352" spans="51:54" x14ac:dyDescent="0.2">
      <c r="AY352" s="69"/>
      <c r="AZ352" s="69"/>
      <c r="BA352" s="69"/>
      <c r="BB352" s="69"/>
    </row>
    <row r="353" spans="51:54" x14ac:dyDescent="0.2">
      <c r="AY353" s="69"/>
      <c r="AZ353" s="69"/>
      <c r="BA353" s="69"/>
      <c r="BB353" s="69"/>
    </row>
    <row r="354" spans="51:54" x14ac:dyDescent="0.2">
      <c r="AY354" s="69"/>
      <c r="AZ354" s="69"/>
      <c r="BA354" s="69"/>
      <c r="BB354" s="69"/>
    </row>
    <row r="355" spans="51:54" x14ac:dyDescent="0.2">
      <c r="AY355" s="69"/>
      <c r="AZ355" s="69"/>
      <c r="BA355" s="69"/>
      <c r="BB355" s="69"/>
    </row>
    <row r="356" spans="51:54" x14ac:dyDescent="0.2">
      <c r="AY356" s="69"/>
      <c r="AZ356" s="69"/>
      <c r="BA356" s="69"/>
      <c r="BB356" s="69"/>
    </row>
    <row r="357" spans="51:54" x14ac:dyDescent="0.2">
      <c r="AY357" s="69"/>
      <c r="AZ357" s="69"/>
      <c r="BA357" s="69"/>
      <c r="BB357" s="69"/>
    </row>
    <row r="358" spans="51:54" x14ac:dyDescent="0.2">
      <c r="AY358" s="69"/>
      <c r="AZ358" s="69"/>
      <c r="BA358" s="69"/>
      <c r="BB358" s="69"/>
    </row>
    <row r="359" spans="51:54" x14ac:dyDescent="0.2">
      <c r="AY359" s="69"/>
      <c r="AZ359" s="69"/>
      <c r="BA359" s="69"/>
      <c r="BB359" s="69"/>
    </row>
    <row r="360" spans="51:54" x14ac:dyDescent="0.2">
      <c r="AY360" s="69"/>
      <c r="AZ360" s="69"/>
      <c r="BA360" s="69"/>
      <c r="BB360" s="69"/>
    </row>
    <row r="361" spans="51:54" x14ac:dyDescent="0.2">
      <c r="AY361" s="69"/>
      <c r="AZ361" s="69"/>
      <c r="BA361" s="69"/>
      <c r="BB361" s="69"/>
    </row>
    <row r="362" spans="51:54" x14ac:dyDescent="0.2">
      <c r="AY362" s="69"/>
      <c r="AZ362" s="69"/>
      <c r="BA362" s="69"/>
      <c r="BB362" s="69"/>
    </row>
    <row r="363" spans="51:54" x14ac:dyDescent="0.2">
      <c r="AY363" s="69"/>
      <c r="AZ363" s="69"/>
      <c r="BA363" s="69"/>
      <c r="BB363" s="69"/>
    </row>
    <row r="364" spans="51:54" x14ac:dyDescent="0.2">
      <c r="AY364" s="69"/>
      <c r="AZ364" s="69"/>
      <c r="BA364" s="69"/>
      <c r="BB364" s="69"/>
    </row>
    <row r="365" spans="51:54" x14ac:dyDescent="0.2">
      <c r="AY365" s="69"/>
      <c r="AZ365" s="69"/>
      <c r="BA365" s="69"/>
      <c r="BB365" s="69"/>
    </row>
    <row r="366" spans="51:54" x14ac:dyDescent="0.2">
      <c r="AY366" s="69"/>
      <c r="AZ366" s="69"/>
      <c r="BA366" s="69"/>
      <c r="BB366" s="69"/>
    </row>
    <row r="367" spans="51:54" x14ac:dyDescent="0.2">
      <c r="AY367" s="69"/>
      <c r="AZ367" s="69"/>
      <c r="BA367" s="69"/>
      <c r="BB367" s="69"/>
    </row>
    <row r="368" spans="51:54" x14ac:dyDescent="0.2">
      <c r="AY368" s="69"/>
      <c r="AZ368" s="69"/>
      <c r="BA368" s="69"/>
      <c r="BB368" s="69"/>
    </row>
    <row r="369" spans="51:54" x14ac:dyDescent="0.2">
      <c r="AY369" s="69"/>
      <c r="AZ369" s="69"/>
      <c r="BA369" s="69"/>
      <c r="BB369" s="69"/>
    </row>
    <row r="370" spans="51:54" x14ac:dyDescent="0.2">
      <c r="AY370" s="69"/>
      <c r="AZ370" s="69"/>
      <c r="BA370" s="69"/>
      <c r="BB370" s="69"/>
    </row>
    <row r="371" spans="51:54" x14ac:dyDescent="0.2">
      <c r="AY371" s="69"/>
      <c r="AZ371" s="69"/>
      <c r="BA371" s="69"/>
      <c r="BB371" s="69"/>
    </row>
    <row r="372" spans="51:54" x14ac:dyDescent="0.2">
      <c r="AY372" s="69"/>
      <c r="AZ372" s="69"/>
      <c r="BA372" s="69"/>
      <c r="BB372" s="69"/>
    </row>
    <row r="373" spans="51:54" x14ac:dyDescent="0.2">
      <c r="AY373" s="69"/>
      <c r="AZ373" s="69"/>
      <c r="BA373" s="69"/>
      <c r="BB373" s="69"/>
    </row>
    <row r="374" spans="51:54" x14ac:dyDescent="0.2">
      <c r="AY374" s="69"/>
      <c r="AZ374" s="69"/>
      <c r="BA374" s="69"/>
      <c r="BB374" s="69"/>
    </row>
    <row r="375" spans="51:54" x14ac:dyDescent="0.2">
      <c r="AY375" s="69"/>
      <c r="AZ375" s="69"/>
      <c r="BA375" s="69"/>
      <c r="BB375" s="69"/>
    </row>
    <row r="376" spans="51:54" x14ac:dyDescent="0.2">
      <c r="AY376" s="69"/>
      <c r="AZ376" s="69"/>
      <c r="BA376" s="69"/>
      <c r="BB376" s="69"/>
    </row>
    <row r="377" spans="51:54" x14ac:dyDescent="0.2">
      <c r="AY377" s="69"/>
      <c r="AZ377" s="69"/>
      <c r="BA377" s="69"/>
      <c r="BB377" s="69"/>
    </row>
    <row r="378" spans="51:54" x14ac:dyDescent="0.2">
      <c r="AY378" s="69"/>
      <c r="AZ378" s="69"/>
      <c r="BA378" s="69"/>
      <c r="BB378" s="69"/>
    </row>
    <row r="379" spans="51:54" x14ac:dyDescent="0.2">
      <c r="AY379" s="69"/>
      <c r="AZ379" s="69"/>
      <c r="BA379" s="69"/>
      <c r="BB379" s="69"/>
    </row>
    <row r="380" spans="51:54" x14ac:dyDescent="0.2">
      <c r="AY380" s="69"/>
      <c r="AZ380" s="69"/>
      <c r="BA380" s="69"/>
      <c r="BB380" s="69"/>
    </row>
    <row r="381" spans="51:54" x14ac:dyDescent="0.2">
      <c r="AY381" s="69"/>
      <c r="AZ381" s="69"/>
      <c r="BA381" s="69"/>
      <c r="BB381" s="69"/>
    </row>
    <row r="382" spans="51:54" x14ac:dyDescent="0.2">
      <c r="AY382" s="69"/>
      <c r="AZ382" s="69"/>
      <c r="BA382" s="69"/>
      <c r="BB382" s="69"/>
    </row>
    <row r="383" spans="51:54" x14ac:dyDescent="0.2">
      <c r="AY383" s="69"/>
      <c r="AZ383" s="69"/>
      <c r="BA383" s="69"/>
      <c r="BB383" s="69"/>
    </row>
    <row r="384" spans="51:54" x14ac:dyDescent="0.2">
      <c r="AY384" s="69"/>
      <c r="AZ384" s="69"/>
      <c r="BA384" s="69"/>
      <c r="BB384" s="69"/>
    </row>
    <row r="385" spans="51:54" x14ac:dyDescent="0.2">
      <c r="AY385" s="69"/>
      <c r="AZ385" s="69"/>
      <c r="BA385" s="69"/>
      <c r="BB385" s="69"/>
    </row>
    <row r="386" spans="51:54" x14ac:dyDescent="0.2">
      <c r="AY386" s="69"/>
      <c r="AZ386" s="69"/>
      <c r="BA386" s="69"/>
      <c r="BB386" s="69"/>
    </row>
    <row r="387" spans="51:54" x14ac:dyDescent="0.2">
      <c r="AY387" s="69"/>
      <c r="AZ387" s="69"/>
      <c r="BA387" s="69"/>
      <c r="BB387" s="69"/>
    </row>
    <row r="388" spans="51:54" x14ac:dyDescent="0.2">
      <c r="AY388" s="69"/>
      <c r="AZ388" s="69"/>
      <c r="BA388" s="69"/>
      <c r="BB388" s="69"/>
    </row>
    <row r="389" spans="51:54" x14ac:dyDescent="0.2">
      <c r="AY389" s="69"/>
      <c r="AZ389" s="69"/>
      <c r="BA389" s="69"/>
      <c r="BB389" s="69"/>
    </row>
    <row r="390" spans="51:54" x14ac:dyDescent="0.2">
      <c r="AY390" s="69"/>
      <c r="AZ390" s="69"/>
      <c r="BA390" s="69"/>
      <c r="BB390" s="69"/>
    </row>
    <row r="391" spans="51:54" x14ac:dyDescent="0.2">
      <c r="AY391" s="69"/>
      <c r="AZ391" s="69"/>
      <c r="BA391" s="69"/>
      <c r="BB391" s="69"/>
    </row>
    <row r="392" spans="51:54" x14ac:dyDescent="0.2">
      <c r="AY392" s="69"/>
      <c r="AZ392" s="69"/>
      <c r="BA392" s="69"/>
      <c r="BB392" s="69"/>
    </row>
    <row r="393" spans="51:54" x14ac:dyDescent="0.2">
      <c r="AY393" s="69"/>
      <c r="AZ393" s="69"/>
      <c r="BA393" s="69"/>
      <c r="BB393" s="69"/>
    </row>
    <row r="394" spans="51:54" x14ac:dyDescent="0.2">
      <c r="AY394" s="69"/>
      <c r="AZ394" s="69"/>
      <c r="BA394" s="69"/>
      <c r="BB394" s="69"/>
    </row>
    <row r="395" spans="51:54" x14ac:dyDescent="0.2">
      <c r="AY395" s="69"/>
      <c r="AZ395" s="69"/>
      <c r="BA395" s="69"/>
      <c r="BB395" s="69"/>
    </row>
    <row r="396" spans="51:54" x14ac:dyDescent="0.2">
      <c r="AY396" s="69"/>
      <c r="AZ396" s="69"/>
      <c r="BA396" s="69"/>
      <c r="BB396" s="69"/>
    </row>
    <row r="397" spans="51:54" x14ac:dyDescent="0.2">
      <c r="AY397" s="69"/>
      <c r="AZ397" s="69"/>
      <c r="BA397" s="69"/>
      <c r="BB397" s="69"/>
    </row>
    <row r="398" spans="51:54" x14ac:dyDescent="0.2">
      <c r="AY398" s="69"/>
      <c r="AZ398" s="69"/>
      <c r="BA398" s="69"/>
      <c r="BB398" s="69"/>
    </row>
    <row r="399" spans="51:54" x14ac:dyDescent="0.2">
      <c r="AY399" s="69"/>
      <c r="AZ399" s="69"/>
      <c r="BA399" s="69"/>
      <c r="BB399" s="69"/>
    </row>
    <row r="400" spans="51:54" x14ac:dyDescent="0.2">
      <c r="AY400" s="69"/>
      <c r="AZ400" s="69"/>
      <c r="BA400" s="69"/>
      <c r="BB400" s="69"/>
    </row>
    <row r="401" spans="51:54" x14ac:dyDescent="0.2">
      <c r="AY401" s="69"/>
      <c r="AZ401" s="69"/>
      <c r="BA401" s="69"/>
      <c r="BB401" s="69"/>
    </row>
    <row r="402" spans="51:54" x14ac:dyDescent="0.2">
      <c r="AY402" s="69"/>
      <c r="AZ402" s="69"/>
      <c r="BA402" s="69"/>
      <c r="BB402" s="69"/>
    </row>
    <row r="403" spans="51:54" x14ac:dyDescent="0.2">
      <c r="AY403" s="69"/>
      <c r="AZ403" s="69"/>
      <c r="BA403" s="69"/>
      <c r="BB403" s="69"/>
    </row>
    <row r="404" spans="51:54" x14ac:dyDescent="0.2">
      <c r="AY404" s="69"/>
      <c r="AZ404" s="69"/>
      <c r="BA404" s="69"/>
      <c r="BB404" s="69"/>
    </row>
    <row r="405" spans="51:54" x14ac:dyDescent="0.2">
      <c r="AY405" s="69"/>
      <c r="AZ405" s="69"/>
      <c r="BA405" s="69"/>
      <c r="BB405" s="69"/>
    </row>
    <row r="406" spans="51:54" x14ac:dyDescent="0.2">
      <c r="AY406" s="69"/>
      <c r="AZ406" s="69"/>
      <c r="BA406" s="69"/>
      <c r="BB406" s="69"/>
    </row>
    <row r="407" spans="51:54" x14ac:dyDescent="0.2">
      <c r="AY407" s="69"/>
      <c r="AZ407" s="69"/>
      <c r="BA407" s="69"/>
      <c r="BB407" s="69"/>
    </row>
    <row r="408" spans="51:54" x14ac:dyDescent="0.2">
      <c r="AY408" s="69"/>
      <c r="AZ408" s="69"/>
      <c r="BA408" s="69"/>
      <c r="BB408" s="69"/>
    </row>
  </sheetData>
  <autoFilter ref="A11:BB85" xr:uid="{111E4D45-CB2E-4F72-8DC6-F4FD4F40CE8B}"/>
  <mergeCells count="231">
    <mergeCell ref="F10:H10"/>
    <mergeCell ref="F11:H11"/>
    <mergeCell ref="F12:H12"/>
    <mergeCell ref="F13:H13"/>
    <mergeCell ref="F14:H14"/>
    <mergeCell ref="K7:L7"/>
    <mergeCell ref="K8:L8"/>
    <mergeCell ref="Q1:Q2"/>
    <mergeCell ref="B2:G3"/>
    <mergeCell ref="K4:L4"/>
    <mergeCell ref="H4:I4"/>
    <mergeCell ref="K5:L6"/>
    <mergeCell ref="Q5:Q6"/>
    <mergeCell ref="F20:H20"/>
    <mergeCell ref="F21:H21"/>
    <mergeCell ref="F22:H22"/>
    <mergeCell ref="F23:H23"/>
    <mergeCell ref="F24:H24"/>
    <mergeCell ref="F15:H15"/>
    <mergeCell ref="F16:H16"/>
    <mergeCell ref="F17:H17"/>
    <mergeCell ref="F18:H18"/>
    <mergeCell ref="F19:H19"/>
    <mergeCell ref="F30:H30"/>
    <mergeCell ref="F31:H31"/>
    <mergeCell ref="F32:H32"/>
    <mergeCell ref="F33:H33"/>
    <mergeCell ref="F34:H34"/>
    <mergeCell ref="F25:H25"/>
    <mergeCell ref="F26:H26"/>
    <mergeCell ref="F27:H27"/>
    <mergeCell ref="F28:H28"/>
    <mergeCell ref="F29:H29"/>
    <mergeCell ref="F41:H41"/>
    <mergeCell ref="F42:H42"/>
    <mergeCell ref="F43:H43"/>
    <mergeCell ref="F44:H44"/>
    <mergeCell ref="F45:H45"/>
    <mergeCell ref="F35:H35"/>
    <mergeCell ref="F36:H36"/>
    <mergeCell ref="F37:H37"/>
    <mergeCell ref="F38:H38"/>
    <mergeCell ref="F40:H40"/>
    <mergeCell ref="F65:H65"/>
    <mergeCell ref="F51:H51"/>
    <mergeCell ref="F52:H52"/>
    <mergeCell ref="F53:H53"/>
    <mergeCell ref="F54:H54"/>
    <mergeCell ref="F55:H55"/>
    <mergeCell ref="F46:H46"/>
    <mergeCell ref="F47:H47"/>
    <mergeCell ref="F48:H48"/>
    <mergeCell ref="F49:H49"/>
    <mergeCell ref="F50:H50"/>
    <mergeCell ref="F63:H63"/>
    <mergeCell ref="M16:O16"/>
    <mergeCell ref="P16:R16"/>
    <mergeCell ref="J17:K17"/>
    <mergeCell ref="M17:O17"/>
    <mergeCell ref="P17:R17"/>
    <mergeCell ref="F66:H66"/>
    <mergeCell ref="M10:O10"/>
    <mergeCell ref="P10:R10"/>
    <mergeCell ref="J12:K12"/>
    <mergeCell ref="M12:O12"/>
    <mergeCell ref="P12:R12"/>
    <mergeCell ref="J13:K13"/>
    <mergeCell ref="M13:O13"/>
    <mergeCell ref="P13:R13"/>
    <mergeCell ref="J14:K14"/>
    <mergeCell ref="M14:O14"/>
    <mergeCell ref="P14:R14"/>
    <mergeCell ref="J15:K15"/>
    <mergeCell ref="M15:O15"/>
    <mergeCell ref="P15:R15"/>
    <mergeCell ref="J16:K16"/>
    <mergeCell ref="F56:H56"/>
    <mergeCell ref="F57:H57"/>
    <mergeCell ref="F58:H58"/>
    <mergeCell ref="J20:K20"/>
    <mergeCell ref="M20:O20"/>
    <mergeCell ref="P20:R20"/>
    <mergeCell ref="J21:K21"/>
    <mergeCell ref="M21:O21"/>
    <mergeCell ref="P21:R21"/>
    <mergeCell ref="J18:K18"/>
    <mergeCell ref="M18:O18"/>
    <mergeCell ref="P18:R18"/>
    <mergeCell ref="J19:K19"/>
    <mergeCell ref="M19:O19"/>
    <mergeCell ref="P19:R19"/>
    <mergeCell ref="J24:K24"/>
    <mergeCell ref="M24:O24"/>
    <mergeCell ref="P24:R24"/>
    <mergeCell ref="J25:K25"/>
    <mergeCell ref="M25:O25"/>
    <mergeCell ref="P25:R25"/>
    <mergeCell ref="J22:K22"/>
    <mergeCell ref="M22:O22"/>
    <mergeCell ref="P22:R22"/>
    <mergeCell ref="J23:K23"/>
    <mergeCell ref="M23:O23"/>
    <mergeCell ref="P23:R23"/>
    <mergeCell ref="J28:K28"/>
    <mergeCell ref="M28:O28"/>
    <mergeCell ref="P28:R28"/>
    <mergeCell ref="J29:K29"/>
    <mergeCell ref="M29:O29"/>
    <mergeCell ref="P29:R29"/>
    <mergeCell ref="J26:K26"/>
    <mergeCell ref="M26:O26"/>
    <mergeCell ref="P26:R26"/>
    <mergeCell ref="J27:K27"/>
    <mergeCell ref="M27:O27"/>
    <mergeCell ref="P27:R27"/>
    <mergeCell ref="J32:K32"/>
    <mergeCell ref="M32:O32"/>
    <mergeCell ref="P32:R32"/>
    <mergeCell ref="J33:K33"/>
    <mergeCell ref="M33:O33"/>
    <mergeCell ref="P33:R33"/>
    <mergeCell ref="J30:K30"/>
    <mergeCell ref="M30:O30"/>
    <mergeCell ref="P30:R30"/>
    <mergeCell ref="J31:K31"/>
    <mergeCell ref="M31:O31"/>
    <mergeCell ref="P31:R31"/>
    <mergeCell ref="J36:K36"/>
    <mergeCell ref="M36:O36"/>
    <mergeCell ref="P36:R36"/>
    <mergeCell ref="J37:K37"/>
    <mergeCell ref="M37:O37"/>
    <mergeCell ref="P37:R37"/>
    <mergeCell ref="J34:K34"/>
    <mergeCell ref="M34:O34"/>
    <mergeCell ref="P34:R34"/>
    <mergeCell ref="J35:K35"/>
    <mergeCell ref="M35:O35"/>
    <mergeCell ref="P35:R35"/>
    <mergeCell ref="J41:K41"/>
    <mergeCell ref="M41:O41"/>
    <mergeCell ref="P41:R41"/>
    <mergeCell ref="J42:K42"/>
    <mergeCell ref="M42:O42"/>
    <mergeCell ref="P42:R42"/>
    <mergeCell ref="J38:K38"/>
    <mergeCell ref="M38:O38"/>
    <mergeCell ref="P38:R38"/>
    <mergeCell ref="J40:K40"/>
    <mergeCell ref="M40:O40"/>
    <mergeCell ref="P40:R40"/>
    <mergeCell ref="J45:K45"/>
    <mergeCell ref="M45:O45"/>
    <mergeCell ref="P45:R45"/>
    <mergeCell ref="J46:K46"/>
    <mergeCell ref="M46:O46"/>
    <mergeCell ref="P46:R46"/>
    <mergeCell ref="J43:K43"/>
    <mergeCell ref="M43:O43"/>
    <mergeCell ref="P43:R43"/>
    <mergeCell ref="J44:K44"/>
    <mergeCell ref="M44:O44"/>
    <mergeCell ref="P44:R44"/>
    <mergeCell ref="J49:K49"/>
    <mergeCell ref="M49:O49"/>
    <mergeCell ref="P49:R49"/>
    <mergeCell ref="J50:K50"/>
    <mergeCell ref="M50:O50"/>
    <mergeCell ref="P50:R50"/>
    <mergeCell ref="J47:K47"/>
    <mergeCell ref="M47:O47"/>
    <mergeCell ref="P47:R47"/>
    <mergeCell ref="J48:K48"/>
    <mergeCell ref="M48:O48"/>
    <mergeCell ref="P48:R48"/>
    <mergeCell ref="J53:K53"/>
    <mergeCell ref="M53:O53"/>
    <mergeCell ref="P53:R53"/>
    <mergeCell ref="J54:K54"/>
    <mergeCell ref="M54:O54"/>
    <mergeCell ref="P54:R54"/>
    <mergeCell ref="J51:K51"/>
    <mergeCell ref="M51:O51"/>
    <mergeCell ref="P51:R51"/>
    <mergeCell ref="J52:K52"/>
    <mergeCell ref="M52:O52"/>
    <mergeCell ref="P52:R52"/>
    <mergeCell ref="T5:U9"/>
    <mergeCell ref="J66:K66"/>
    <mergeCell ref="M66:O66"/>
    <mergeCell ref="P66:R66"/>
    <mergeCell ref="M68:O68"/>
    <mergeCell ref="P68:R68"/>
    <mergeCell ref="J62:K62"/>
    <mergeCell ref="M62:O62"/>
    <mergeCell ref="P62:R62"/>
    <mergeCell ref="J65:K65"/>
    <mergeCell ref="M65:O65"/>
    <mergeCell ref="P65:R65"/>
    <mergeCell ref="J57:K57"/>
    <mergeCell ref="M57:O57"/>
    <mergeCell ref="P57:R57"/>
    <mergeCell ref="J58:K58"/>
    <mergeCell ref="M58:O58"/>
    <mergeCell ref="P58:R58"/>
    <mergeCell ref="J55:K55"/>
    <mergeCell ref="M55:O55"/>
    <mergeCell ref="P55:R55"/>
    <mergeCell ref="J56:K56"/>
    <mergeCell ref="M56:O56"/>
    <mergeCell ref="P56:R56"/>
    <mergeCell ref="J63:K63"/>
    <mergeCell ref="M63:O63"/>
    <mergeCell ref="P63:R63"/>
    <mergeCell ref="F64:H64"/>
    <mergeCell ref="J64:K64"/>
    <mergeCell ref="M64:O64"/>
    <mergeCell ref="P64:R64"/>
    <mergeCell ref="F59:H59"/>
    <mergeCell ref="J59:K59"/>
    <mergeCell ref="M59:O59"/>
    <mergeCell ref="P59:R59"/>
    <mergeCell ref="F60:H60"/>
    <mergeCell ref="J60:K60"/>
    <mergeCell ref="M60:O60"/>
    <mergeCell ref="P60:R60"/>
    <mergeCell ref="F61:H61"/>
    <mergeCell ref="J61:K61"/>
    <mergeCell ref="M61:O61"/>
    <mergeCell ref="P61:R61"/>
    <mergeCell ref="F62:H62"/>
  </mergeCells>
  <phoneticPr fontId="18" type="noConversion"/>
  <printOptions horizontalCentered="1"/>
  <pageMargins left="0.39370078740157483" right="0.39370078740157483" top="0.78740157480314965" bottom="0.39370078740157483" header="0.31496062992125984" footer="0.51181102362204722"/>
  <pageSetup paperSize="9" scale="43" orientation="landscape" r:id="rId1"/>
  <headerFooter alignWithMargins="0">
    <oddHeader>&amp;C&amp;"Arial,Negrito"&amp;12&amp;F</oddHeader>
    <oddFooter>&amp;C&amp;"Arial,Negrito"&amp;12&amp;A</oddFooter>
  </headerFooter>
  <rowBreaks count="1" manualBreakCount="1">
    <brk id="38" max="18" man="1"/>
  </rowBreaks>
  <ignoredErrors>
    <ignoredError sqref="C4:Q8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33F10-75C3-45DC-800F-0B68CD029822}">
  <sheetPr>
    <pageSetUpPr fitToPage="1"/>
  </sheetPr>
  <dimension ref="A1:BB408"/>
  <sheetViews>
    <sheetView showGridLines="0" showZeros="0" zoomScaleNormal="100" zoomScaleSheetLayoutView="50" workbookViewId="0"/>
  </sheetViews>
  <sheetFormatPr defaultColWidth="21.7109375" defaultRowHeight="10.199999999999999" x14ac:dyDescent="0.2"/>
  <cols>
    <col min="1" max="1" width="9.140625" style="71" customWidth="1"/>
    <col min="2" max="2" width="8.28515625" style="71" customWidth="1"/>
    <col min="3" max="3" width="46.7109375" style="9" customWidth="1"/>
    <col min="4" max="4" width="15" style="9" customWidth="1"/>
    <col min="5" max="5" width="5" style="9" customWidth="1"/>
    <col min="6" max="6" width="6.7109375" style="9" customWidth="1"/>
    <col min="7" max="7" width="12.7109375" style="9" customWidth="1"/>
    <col min="8" max="8" width="6.42578125" style="9" customWidth="1"/>
    <col min="9" max="9" width="11.42578125" style="9" customWidth="1"/>
    <col min="10" max="10" width="11.85546875" style="9" customWidth="1"/>
    <col min="11" max="11" width="3" style="9" customWidth="1"/>
    <col min="12" max="12" width="10.28515625" style="9" customWidth="1"/>
    <col min="13" max="13" width="12.42578125" style="9" customWidth="1"/>
    <col min="14" max="14" width="12.140625" style="9" customWidth="1"/>
    <col min="15" max="15" width="11.85546875" style="9" customWidth="1"/>
    <col min="16" max="16" width="11.140625" style="9" customWidth="1"/>
    <col min="17" max="17" width="9.7109375" style="9" customWidth="1"/>
    <col min="18" max="18" width="10.28515625" style="9" customWidth="1"/>
    <col min="19" max="19" width="13.42578125" style="9" customWidth="1"/>
    <col min="20" max="20" width="4.42578125" style="48" customWidth="1"/>
    <col min="21" max="21" width="4.42578125" style="9" customWidth="1"/>
    <col min="22" max="22" width="2.140625" style="9" customWidth="1"/>
    <col min="23" max="25" width="14.7109375" style="9" customWidth="1"/>
    <col min="26" max="26" width="25" style="9" customWidth="1"/>
    <col min="27" max="27" width="22.28515625" style="9" customWidth="1"/>
    <col min="28" max="28" width="2.85546875" style="9" customWidth="1"/>
    <col min="29" max="29" width="18.140625" style="9" customWidth="1"/>
    <col min="30" max="30" width="17.42578125" style="9" customWidth="1"/>
    <col min="31" max="31" width="17.85546875" style="9" customWidth="1"/>
    <col min="32" max="32" width="17.42578125" style="9" customWidth="1"/>
    <col min="33" max="33" width="17.85546875" style="9" customWidth="1"/>
    <col min="34" max="34" width="2.85546875" style="9" customWidth="1"/>
    <col min="35" max="35" width="13.28515625" style="9" customWidth="1"/>
    <col min="36" max="36" width="17.42578125" style="9" customWidth="1"/>
    <col min="37" max="37" width="19.42578125" style="9" bestFit="1" customWidth="1"/>
    <col min="38" max="38" width="2.85546875" style="9" customWidth="1"/>
    <col min="39" max="39" width="13.28515625" style="9" customWidth="1"/>
    <col min="40" max="40" width="17.42578125" style="9" customWidth="1"/>
    <col min="41" max="41" width="19.42578125" style="9" bestFit="1" customWidth="1"/>
    <col min="42" max="42" width="2.85546875" style="9" customWidth="1"/>
    <col min="43" max="43" width="13.28515625" style="9" customWidth="1"/>
    <col min="44" max="44" width="17.42578125" style="9" customWidth="1"/>
    <col min="45" max="45" width="17.85546875" style="9" customWidth="1"/>
    <col min="46" max="46" width="2.85546875" style="9" customWidth="1"/>
    <col min="47" max="47" width="13.28515625" style="9" customWidth="1"/>
    <col min="48" max="48" width="19.140625" style="9" customWidth="1"/>
    <col min="49" max="49" width="20" style="9" customWidth="1"/>
    <col min="50" max="50" width="2.85546875" style="9" customWidth="1"/>
    <col min="51" max="51" width="13.28515625" style="9" customWidth="1"/>
    <col min="52" max="52" width="19.85546875" style="9" bestFit="1" customWidth="1"/>
    <col min="53" max="53" width="19.7109375" style="9" bestFit="1" customWidth="1"/>
    <col min="54" max="16384" width="21.7109375" style="9"/>
  </cols>
  <sheetData>
    <row r="1" spans="1:54" ht="13.2" customHeight="1" x14ac:dyDescent="0.2">
      <c r="A1" s="170"/>
      <c r="B1" s="171"/>
      <c r="C1" s="8"/>
      <c r="D1" s="8"/>
      <c r="E1" s="8"/>
      <c r="F1" s="8"/>
      <c r="G1" s="8"/>
      <c r="H1" s="222" t="s">
        <v>147</v>
      </c>
      <c r="I1" s="300"/>
      <c r="J1" s="223"/>
      <c r="K1" s="300" t="s">
        <v>146</v>
      </c>
      <c r="L1" s="301"/>
      <c r="M1" s="162" t="s">
        <v>75</v>
      </c>
      <c r="N1" s="154"/>
      <c r="O1" s="154"/>
      <c r="P1" s="155"/>
      <c r="Q1" s="883">
        <f>IF(OR(Q3=0,Q4=0),0,ROUND((Q3/Q4-1),4))</f>
        <v>0</v>
      </c>
      <c r="R1" s="141"/>
      <c r="S1" s="182"/>
      <c r="T1" s="7"/>
      <c r="U1" s="3"/>
    </row>
    <row r="2" spans="1:54" ht="13.2" customHeight="1" x14ac:dyDescent="0.2">
      <c r="A2" s="172"/>
      <c r="B2" s="885" t="s">
        <v>78</v>
      </c>
      <c r="C2" s="885"/>
      <c r="D2" s="885"/>
      <c r="E2" s="885"/>
      <c r="F2" s="885"/>
      <c r="G2" s="885"/>
      <c r="H2" s="152" t="s">
        <v>148</v>
      </c>
      <c r="I2" s="297"/>
      <c r="J2" s="299"/>
      <c r="K2" s="297" t="s">
        <v>145</v>
      </c>
      <c r="L2" s="298"/>
      <c r="M2" s="163" t="s">
        <v>73</v>
      </c>
      <c r="N2" s="160"/>
      <c r="O2" s="294"/>
      <c r="P2" s="159"/>
      <c r="Q2" s="884"/>
      <c r="R2" s="183"/>
      <c r="S2" s="184"/>
      <c r="T2" s="18"/>
    </row>
    <row r="3" spans="1:54" ht="13.2" customHeight="1" x14ac:dyDescent="0.2">
      <c r="A3" s="172"/>
      <c r="B3" s="885"/>
      <c r="C3" s="885"/>
      <c r="D3" s="885"/>
      <c r="E3" s="885"/>
      <c r="F3" s="885"/>
      <c r="G3" s="885"/>
      <c r="H3" s="224" t="s">
        <v>69</v>
      </c>
      <c r="I3" s="226"/>
      <c r="J3" s="225"/>
      <c r="K3" s="226" t="s">
        <v>104</v>
      </c>
      <c r="L3" s="227"/>
      <c r="M3" s="201" t="s">
        <v>101</v>
      </c>
      <c r="N3" s="158"/>
      <c r="O3" s="295" t="str">
        <f>IF(G8=0,"",IF(MONTH(G8)=1,12,(MONTH(G8)-1)))</f>
        <v/>
      </c>
      <c r="P3" s="293" t="str">
        <f>IF(G8=0,"",CONCATENATE("/  ",IF(MONTH(G8)=1,(YEAR(G8)-1),YEAR(G8))))</f>
        <v/>
      </c>
      <c r="Q3" s="289"/>
      <c r="R3" s="169" t="s">
        <v>72</v>
      </c>
      <c r="S3" s="150"/>
      <c r="T3" s="18"/>
    </row>
    <row r="4" spans="1:54" ht="13.2" customHeight="1" thickBot="1" x14ac:dyDescent="0.25">
      <c r="A4" s="19"/>
      <c r="B4" s="20"/>
      <c r="C4" s="21"/>
      <c r="D4" s="25"/>
      <c r="E4" s="27"/>
      <c r="F4" s="27"/>
      <c r="G4" s="27"/>
      <c r="H4" s="888">
        <f>G8</f>
        <v>0</v>
      </c>
      <c r="I4" s="889"/>
      <c r="J4" s="302"/>
      <c r="K4" s="886"/>
      <c r="L4" s="887"/>
      <c r="M4" s="143" t="s">
        <v>102</v>
      </c>
      <c r="N4" s="202"/>
      <c r="O4" s="296" t="str">
        <f>PROPOSTA!M3</f>
        <v/>
      </c>
      <c r="P4" s="278" t="str">
        <f>PROPOSTA!N3</f>
        <v/>
      </c>
      <c r="Q4" s="290">
        <f>PROPOSTA!O2</f>
        <v>0</v>
      </c>
      <c r="R4" s="149"/>
      <c r="S4" s="150"/>
      <c r="T4" s="18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Y4" s="69"/>
      <c r="AZ4" s="69"/>
      <c r="BA4" s="69"/>
      <c r="BB4" s="69"/>
    </row>
    <row r="5" spans="1:54" ht="14.4" customHeight="1" thickBot="1" x14ac:dyDescent="0.25">
      <c r="A5" s="173" t="s">
        <v>3</v>
      </c>
      <c r="B5" s="83"/>
      <c r="C5" s="310">
        <f>PROPOSTA!C6</f>
        <v>0</v>
      </c>
      <c r="D5" s="323"/>
      <c r="E5" s="324"/>
      <c r="F5" s="325" t="s">
        <v>59</v>
      </c>
      <c r="G5" s="305">
        <f>PROPOSTA!F6</f>
        <v>0</v>
      </c>
      <c r="H5" s="152" t="s">
        <v>68</v>
      </c>
      <c r="I5" s="153"/>
      <c r="J5" s="153"/>
      <c r="K5" s="894">
        <f>IF(OR(K7=0,K8=0),0,ROUND((K7/K8-1),4))</f>
        <v>0</v>
      </c>
      <c r="L5" s="895"/>
      <c r="M5" s="177" t="s">
        <v>70</v>
      </c>
      <c r="N5" s="203"/>
      <c r="O5" s="203"/>
      <c r="P5" s="46"/>
      <c r="Q5" s="883">
        <f>IF(OR(Q7=0,Q8=0),0,ROUND((Q7/Q8-1),4))</f>
        <v>0</v>
      </c>
      <c r="R5" s="148"/>
      <c r="S5" s="151"/>
      <c r="T5" s="829" t="s">
        <v>13</v>
      </c>
      <c r="U5" s="830"/>
      <c r="AU5" s="69"/>
      <c r="AV5" s="69"/>
      <c r="AY5" s="69"/>
      <c r="AZ5" s="69"/>
      <c r="BA5" s="69"/>
      <c r="BB5" s="69"/>
    </row>
    <row r="6" spans="1:54" ht="14.4" customHeight="1" x14ac:dyDescent="0.2">
      <c r="A6" s="146" t="s">
        <v>5</v>
      </c>
      <c r="B6" s="84"/>
      <c r="C6" s="308">
        <f>PROPOSTA!C7</f>
        <v>0</v>
      </c>
      <c r="D6" s="326"/>
      <c r="E6" s="327"/>
      <c r="F6" s="328" t="s">
        <v>60</v>
      </c>
      <c r="G6" s="306">
        <f>PROPOSTA!F7</f>
        <v>0</v>
      </c>
      <c r="H6" s="176" t="s">
        <v>71</v>
      </c>
      <c r="I6" s="153"/>
      <c r="J6" s="156"/>
      <c r="K6" s="896"/>
      <c r="L6" s="897"/>
      <c r="M6" s="178" t="s">
        <v>73</v>
      </c>
      <c r="N6" s="160"/>
      <c r="O6" s="294"/>
      <c r="P6" s="159"/>
      <c r="Q6" s="884"/>
      <c r="R6" s="164" t="s">
        <v>76</v>
      </c>
      <c r="S6" s="166">
        <f>Q1</f>
        <v>0</v>
      </c>
      <c r="T6" s="831"/>
      <c r="U6" s="832"/>
      <c r="AY6" s="69"/>
      <c r="AZ6" s="69"/>
      <c r="BA6" s="69"/>
      <c r="BB6" s="69"/>
    </row>
    <row r="7" spans="1:54" ht="14.4" customHeight="1" x14ac:dyDescent="0.2">
      <c r="A7" s="146" t="s">
        <v>77</v>
      </c>
      <c r="B7" s="84"/>
      <c r="C7" s="308">
        <f>PROPOSTA!I6</f>
        <v>0</v>
      </c>
      <c r="D7" s="326"/>
      <c r="E7" s="327"/>
      <c r="F7" s="329" t="s">
        <v>61</v>
      </c>
      <c r="G7" s="330"/>
      <c r="H7" s="142" t="s">
        <v>79</v>
      </c>
      <c r="I7" s="145"/>
      <c r="J7" s="174">
        <f>G8</f>
        <v>0</v>
      </c>
      <c r="K7" s="890"/>
      <c r="L7" s="891"/>
      <c r="M7" s="201" t="s">
        <v>101</v>
      </c>
      <c r="N7" s="158"/>
      <c r="O7" s="295" t="str">
        <f>IF(G8=0,"",IF(MONTH(G8)=1,12,(MONTH(G8)-1)))</f>
        <v/>
      </c>
      <c r="P7" s="293" t="str">
        <f>IF(G8=0,"",CONCATENATE("/  ",IF(MONTH(G8)=1,(YEAR(G8)-1),YEAR(G8))))</f>
        <v/>
      </c>
      <c r="Q7" s="289"/>
      <c r="R7" s="168" t="s">
        <v>58</v>
      </c>
      <c r="S7" s="157">
        <f>Q5</f>
        <v>0</v>
      </c>
      <c r="T7" s="831"/>
      <c r="U7" s="83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Y7" s="69"/>
      <c r="AZ7" s="69"/>
      <c r="BA7" s="69"/>
      <c r="BB7" s="69"/>
    </row>
    <row r="8" spans="1:54" ht="14.4" customHeight="1" thickBot="1" x14ac:dyDescent="0.25">
      <c r="A8" s="147" t="s">
        <v>7</v>
      </c>
      <c r="B8" s="85"/>
      <c r="C8" s="309">
        <f>PROPOSTA!C8</f>
        <v>0</v>
      </c>
      <c r="D8" s="331"/>
      <c r="E8" s="332"/>
      <c r="F8" s="333" t="s">
        <v>62</v>
      </c>
      <c r="G8" s="488"/>
      <c r="H8" s="143" t="s">
        <v>80</v>
      </c>
      <c r="I8" s="161"/>
      <c r="J8" s="175">
        <f>PROPOSTA!R6</f>
        <v>0</v>
      </c>
      <c r="K8" s="892">
        <f>PROPOSTA!V6</f>
        <v>0</v>
      </c>
      <c r="L8" s="893"/>
      <c r="M8" s="143" t="s">
        <v>102</v>
      </c>
      <c r="N8" s="202"/>
      <c r="O8" s="296" t="str">
        <f>PROPOSTA!M3</f>
        <v/>
      </c>
      <c r="P8" s="278" t="str">
        <f>PROPOSTA!N3</f>
        <v/>
      </c>
      <c r="Q8" s="290">
        <f>PROPOSTA!O3</f>
        <v>0</v>
      </c>
      <c r="R8" s="165" t="s">
        <v>74</v>
      </c>
      <c r="S8" s="167">
        <f>IF(Q5=0,0,ROUND((0.75*Q5+0.25*K5),4))</f>
        <v>0</v>
      </c>
      <c r="T8" s="831"/>
      <c r="U8" s="832"/>
      <c r="V8" s="199"/>
      <c r="AU8" s="69"/>
      <c r="AV8" s="69"/>
      <c r="AY8" s="69"/>
      <c r="AZ8" s="69"/>
      <c r="BA8" s="69"/>
      <c r="BB8" s="69"/>
    </row>
    <row r="9" spans="1:54" ht="15.6" customHeight="1" thickBot="1" x14ac:dyDescent="0.25">
      <c r="A9" s="139" t="s">
        <v>8</v>
      </c>
      <c r="B9" s="140" t="s">
        <v>9</v>
      </c>
      <c r="C9" s="138" t="s">
        <v>10</v>
      </c>
      <c r="D9" s="195"/>
      <c r="E9" s="129"/>
      <c r="F9" s="431" t="s">
        <v>162</v>
      </c>
      <c r="G9" s="431"/>
      <c r="H9" s="432"/>
      <c r="I9" s="37" t="s">
        <v>81</v>
      </c>
      <c r="J9" s="37"/>
      <c r="K9" s="181"/>
      <c r="L9" s="266"/>
      <c r="M9" s="185" t="s">
        <v>64</v>
      </c>
      <c r="N9" s="185"/>
      <c r="O9" s="291"/>
      <c r="P9" s="292" t="s">
        <v>65</v>
      </c>
      <c r="Q9" s="39"/>
      <c r="R9" s="128"/>
      <c r="S9" s="187" t="s">
        <v>66</v>
      </c>
      <c r="T9" s="881"/>
      <c r="U9" s="834"/>
      <c r="W9" s="263"/>
      <c r="X9" s="237"/>
      <c r="Y9" s="266"/>
      <c r="AY9" s="69"/>
      <c r="AZ9" s="69"/>
      <c r="BA9" s="69"/>
      <c r="BB9" s="69"/>
    </row>
    <row r="10" spans="1:54" ht="43.95" customHeight="1" thickBot="1" x14ac:dyDescent="0.25">
      <c r="A10" s="436" t="s">
        <v>14</v>
      </c>
      <c r="B10" s="437"/>
      <c r="C10" s="438"/>
      <c r="D10" s="439" t="s">
        <v>91</v>
      </c>
      <c r="E10" s="440" t="s">
        <v>23</v>
      </c>
      <c r="F10" s="877" t="s">
        <v>163</v>
      </c>
      <c r="G10" s="870"/>
      <c r="H10" s="871"/>
      <c r="I10" s="441" t="s">
        <v>82</v>
      </c>
      <c r="J10" s="442" t="s">
        <v>56</v>
      </c>
      <c r="K10" s="443"/>
      <c r="L10" s="444" t="s">
        <v>63</v>
      </c>
      <c r="M10" s="877" t="s">
        <v>164</v>
      </c>
      <c r="N10" s="870"/>
      <c r="O10" s="871"/>
      <c r="P10" s="869" t="s">
        <v>165</v>
      </c>
      <c r="Q10" s="870"/>
      <c r="R10" s="871"/>
      <c r="S10" s="445" t="s">
        <v>67</v>
      </c>
      <c r="T10" s="427" t="s">
        <v>15</v>
      </c>
      <c r="U10" s="90" t="s">
        <v>16</v>
      </c>
      <c r="W10" s="267" t="s">
        <v>139</v>
      </c>
      <c r="X10" s="269" t="s">
        <v>140</v>
      </c>
      <c r="Y10" s="268" t="s">
        <v>111</v>
      </c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Y10" s="69"/>
      <c r="AZ10" s="69"/>
      <c r="BA10" s="69"/>
      <c r="BB10" s="69"/>
    </row>
    <row r="11" spans="1:54" ht="10.8" thickBot="1" x14ac:dyDescent="0.25">
      <c r="A11" s="454"/>
      <c r="B11" s="403"/>
      <c r="C11" s="404" t="s">
        <v>17</v>
      </c>
      <c r="D11" s="455"/>
      <c r="E11" s="382"/>
      <c r="F11" s="882"/>
      <c r="G11" s="882"/>
      <c r="H11" s="882"/>
      <c r="I11" s="382"/>
      <c r="J11" s="382"/>
      <c r="K11" s="382"/>
      <c r="L11" s="382"/>
      <c r="M11" s="382"/>
      <c r="N11" s="382"/>
      <c r="O11" s="382"/>
      <c r="P11" s="382"/>
      <c r="Q11" s="382"/>
      <c r="R11" s="382"/>
      <c r="S11" s="383"/>
      <c r="T11" s="57" t="str">
        <f>IF(S11&gt;0,"X","")</f>
        <v/>
      </c>
      <c r="U11" s="46" t="str">
        <f>IF(T11="X","x",IF(P11&gt;0,"x",""))</f>
        <v/>
      </c>
      <c r="W11" s="450"/>
      <c r="X11" s="44"/>
      <c r="Y11" s="451"/>
      <c r="AU11" s="69"/>
      <c r="AV11" s="69"/>
      <c r="AY11" s="69"/>
      <c r="AZ11" s="69"/>
      <c r="BA11" s="69"/>
      <c r="BB11" s="69"/>
    </row>
    <row r="12" spans="1:54" ht="20.399999999999999" customHeight="1" x14ac:dyDescent="0.2">
      <c r="A12" s="414">
        <v>589420</v>
      </c>
      <c r="B12" s="417" t="s">
        <v>193</v>
      </c>
      <c r="C12" s="134" t="s">
        <v>171</v>
      </c>
      <c r="D12" s="193" t="s">
        <v>85</v>
      </c>
      <c r="E12" s="130" t="s">
        <v>18</v>
      </c>
      <c r="F12" s="878">
        <f>PROPOSTA!O12</f>
        <v>0</v>
      </c>
      <c r="G12" s="879">
        <f>PROPOSTA!Q12</f>
        <v>0</v>
      </c>
      <c r="H12" s="880"/>
      <c r="I12" s="412">
        <f t="shared" ref="I12:I13" si="0">$S$8</f>
        <v>0</v>
      </c>
      <c r="J12" s="861">
        <f>IF(F12=0,0,F12*(1+I12))</f>
        <v>0</v>
      </c>
      <c r="K12" s="861">
        <f>G12+J12</f>
        <v>0</v>
      </c>
      <c r="L12" s="413">
        <f>X12</f>
        <v>0</v>
      </c>
      <c r="M12" s="873">
        <f>IF(Y12="excesso","excesso",IF(L12=0,0,ROUND(L12*F12,2)))</f>
        <v>0</v>
      </c>
      <c r="N12" s="870"/>
      <c r="O12" s="871"/>
      <c r="P12" s="869">
        <f>IF(L12=0,0,ROUND(L12*J12,2))</f>
        <v>0</v>
      </c>
      <c r="Q12" s="870"/>
      <c r="R12" s="871"/>
      <c r="S12" s="497">
        <f>P12-M12</f>
        <v>0</v>
      </c>
      <c r="U12" s="46" t="str">
        <f>IF(T12="X","x",IF(P12&gt;0,"x",""))</f>
        <v/>
      </c>
      <c r="W12" s="264"/>
      <c r="X12" s="270">
        <f>IF(W12=0,0,IF(W12&lt;'med h'!W12,"pouco",IF(W12&gt;PROPOSTA!R12,"EXCESSO",W12-'med h'!W12)))</f>
        <v>0</v>
      </c>
      <c r="Y12" s="498">
        <f>IF('med h'!Y12-X12&lt;0,"excesso",'med h'!Y12-X12)</f>
        <v>0</v>
      </c>
      <c r="AY12" s="69"/>
      <c r="AZ12" s="69"/>
      <c r="BA12" s="69"/>
      <c r="BB12" s="69"/>
    </row>
    <row r="13" spans="1:54" x14ac:dyDescent="0.2">
      <c r="A13" s="49">
        <v>589190</v>
      </c>
      <c r="B13" s="50" t="s">
        <v>193</v>
      </c>
      <c r="C13" s="135" t="s">
        <v>172</v>
      </c>
      <c r="D13" s="194" t="s">
        <v>86</v>
      </c>
      <c r="E13" s="131" t="s">
        <v>18</v>
      </c>
      <c r="F13" s="856">
        <f>PROPOSTA!O13</f>
        <v>0</v>
      </c>
      <c r="G13" s="857">
        <f>PROPOSTA!Q13</f>
        <v>0</v>
      </c>
      <c r="H13" s="858"/>
      <c r="I13" s="179">
        <f t="shared" si="0"/>
        <v>0</v>
      </c>
      <c r="J13" s="859">
        <f t="shared" ref="J13:J38" si="1">IF(F13=0,0,F13*(1+I13))</f>
        <v>0</v>
      </c>
      <c r="K13" s="859">
        <f t="shared" ref="K13:K38" si="2">G13+J13</f>
        <v>0</v>
      </c>
      <c r="L13" s="275">
        <f t="shared" ref="L13:L31" si="3">X13</f>
        <v>0</v>
      </c>
      <c r="M13" s="852">
        <f>IF(Y13="excesso","excesso",IF(L13=0,0,ROUND(L13*F13,2)))</f>
        <v>0</v>
      </c>
      <c r="N13" s="853"/>
      <c r="O13" s="854"/>
      <c r="P13" s="855">
        <f>IF(L13=0,0,ROUND(L13*J13,2))</f>
        <v>0</v>
      </c>
      <c r="Q13" s="853"/>
      <c r="R13" s="854"/>
      <c r="S13" s="485">
        <f t="shared" ref="S13:S31" si="4">P13-M13</f>
        <v>0</v>
      </c>
      <c r="U13" s="46" t="str">
        <f t="shared" ref="U13:U66" si="5">IF(T13="X","x",IF(P13&gt;0,"x",""))</f>
        <v/>
      </c>
      <c r="W13" s="264"/>
      <c r="X13" s="270">
        <f>IF(W13=0,0,IF(W13&lt;'med h'!W13,"pouco",IF(W13&gt;PROPOSTA!R13,"EXCESSO",W13-'med h'!W13)))</f>
        <v>0</v>
      </c>
      <c r="Y13" s="239">
        <f>IF('med h'!Y13-X13&lt;0,"excesso",'med h'!Y13-X13)</f>
        <v>0</v>
      </c>
      <c r="Z13" s="46"/>
      <c r="AA13" s="46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Y13" s="69"/>
      <c r="AZ13" s="69"/>
      <c r="BA13" s="69"/>
      <c r="BB13" s="69"/>
    </row>
    <row r="14" spans="1:54" x14ac:dyDescent="0.2">
      <c r="A14" s="51">
        <v>589100</v>
      </c>
      <c r="B14" s="50" t="s">
        <v>193</v>
      </c>
      <c r="C14" s="136" t="s">
        <v>173</v>
      </c>
      <c r="D14" s="194" t="s">
        <v>76</v>
      </c>
      <c r="E14" s="131" t="s">
        <v>18</v>
      </c>
      <c r="F14" s="856">
        <f>PROPOSTA!O14</f>
        <v>0</v>
      </c>
      <c r="G14" s="857">
        <f>PROPOSTA!Q14</f>
        <v>0</v>
      </c>
      <c r="H14" s="858"/>
      <c r="I14" s="179">
        <f>$S$6</f>
        <v>0</v>
      </c>
      <c r="J14" s="859">
        <f t="shared" si="1"/>
        <v>0</v>
      </c>
      <c r="K14" s="859">
        <f t="shared" si="2"/>
        <v>0</v>
      </c>
      <c r="L14" s="275">
        <f t="shared" si="3"/>
        <v>0</v>
      </c>
      <c r="M14" s="852">
        <f t="shared" ref="M14:M38" si="6">IF(Y14="excesso","excesso",IF(L14=0,0,ROUND(L14*F14,2)))</f>
        <v>0</v>
      </c>
      <c r="N14" s="853"/>
      <c r="O14" s="854"/>
      <c r="P14" s="855">
        <f t="shared" ref="P14:P38" si="7">IF(L14=0,0,ROUND(L14*J14,2))</f>
        <v>0</v>
      </c>
      <c r="Q14" s="853"/>
      <c r="R14" s="854"/>
      <c r="S14" s="485">
        <f t="shared" si="4"/>
        <v>0</v>
      </c>
      <c r="U14" s="46" t="str">
        <f t="shared" si="5"/>
        <v/>
      </c>
      <c r="W14" s="264"/>
      <c r="X14" s="270">
        <f>IF(W14=0,0,IF(W14&lt;'med h'!W14,"pouco",IF(W14&gt;PROPOSTA!R14,"EXCESSO",W14-'med h'!W14)))</f>
        <v>0</v>
      </c>
      <c r="Y14" s="239">
        <f>IF('med h'!Y14-X14&lt;0,"excesso",'med h'!Y14-X14)</f>
        <v>0</v>
      </c>
      <c r="Z14" s="69"/>
      <c r="AA14" s="69"/>
      <c r="AU14" s="69"/>
      <c r="AV14" s="69"/>
      <c r="AY14" s="69"/>
      <c r="AZ14" s="69"/>
      <c r="BA14" s="69"/>
      <c r="BB14" s="69"/>
    </row>
    <row r="15" spans="1:54" x14ac:dyDescent="0.2">
      <c r="A15" s="49">
        <v>589420</v>
      </c>
      <c r="B15" s="50" t="s">
        <v>193</v>
      </c>
      <c r="C15" s="135" t="s">
        <v>174</v>
      </c>
      <c r="D15" s="194" t="s">
        <v>85</v>
      </c>
      <c r="E15" s="131" t="s">
        <v>18</v>
      </c>
      <c r="F15" s="856">
        <f>PROPOSTA!O15</f>
        <v>0</v>
      </c>
      <c r="G15" s="857">
        <f>PROPOSTA!Q15</f>
        <v>0</v>
      </c>
      <c r="H15" s="858"/>
      <c r="I15" s="179">
        <f t="shared" ref="I15:I24" si="8">$S$8</f>
        <v>0</v>
      </c>
      <c r="J15" s="859">
        <f t="shared" si="1"/>
        <v>0</v>
      </c>
      <c r="K15" s="859">
        <f t="shared" si="2"/>
        <v>0</v>
      </c>
      <c r="L15" s="275">
        <f t="shared" si="3"/>
        <v>0</v>
      </c>
      <c r="M15" s="852">
        <f t="shared" si="6"/>
        <v>0</v>
      </c>
      <c r="N15" s="853"/>
      <c r="O15" s="854"/>
      <c r="P15" s="855">
        <f t="shared" si="7"/>
        <v>0</v>
      </c>
      <c r="Q15" s="853"/>
      <c r="R15" s="854"/>
      <c r="S15" s="485">
        <f t="shared" si="4"/>
        <v>0</v>
      </c>
      <c r="U15" s="46" t="str">
        <f t="shared" si="5"/>
        <v/>
      </c>
      <c r="W15" s="265"/>
      <c r="X15" s="270">
        <f>IF(W15=0,0,IF(W15&lt;'med h'!W15,"pouco",IF(W15&gt;PROPOSTA!R15,"EXCESSO",W15-'med h'!W15)))</f>
        <v>0</v>
      </c>
      <c r="Y15" s="239">
        <f>IF('med h'!Y15-X15&lt;0,"excesso",'med h'!Y15-X15)</f>
        <v>0</v>
      </c>
      <c r="Z15" s="69"/>
      <c r="AA15" s="69"/>
      <c r="AY15" s="69"/>
      <c r="AZ15" s="69"/>
      <c r="BA15" s="69"/>
      <c r="BB15" s="69"/>
    </row>
    <row r="16" spans="1:54" x14ac:dyDescent="0.2">
      <c r="A16" s="53">
        <v>589520</v>
      </c>
      <c r="B16" s="50" t="s">
        <v>193</v>
      </c>
      <c r="C16" s="135" t="s">
        <v>175</v>
      </c>
      <c r="D16" s="194" t="s">
        <v>87</v>
      </c>
      <c r="E16" s="131" t="s">
        <v>18</v>
      </c>
      <c r="F16" s="856">
        <f>PROPOSTA!O16</f>
        <v>0</v>
      </c>
      <c r="G16" s="857">
        <f>PROPOSTA!Q16</f>
        <v>0</v>
      </c>
      <c r="H16" s="858"/>
      <c r="I16" s="179">
        <f t="shared" si="8"/>
        <v>0</v>
      </c>
      <c r="J16" s="859">
        <f t="shared" si="1"/>
        <v>0</v>
      </c>
      <c r="K16" s="859">
        <f t="shared" si="2"/>
        <v>0</v>
      </c>
      <c r="L16" s="275">
        <f t="shared" si="3"/>
        <v>0</v>
      </c>
      <c r="M16" s="852">
        <f t="shared" si="6"/>
        <v>0</v>
      </c>
      <c r="N16" s="853"/>
      <c r="O16" s="854"/>
      <c r="P16" s="855">
        <f t="shared" si="7"/>
        <v>0</v>
      </c>
      <c r="Q16" s="853"/>
      <c r="R16" s="854"/>
      <c r="S16" s="485">
        <f t="shared" si="4"/>
        <v>0</v>
      </c>
      <c r="U16" s="46" t="str">
        <f t="shared" si="5"/>
        <v/>
      </c>
      <c r="W16" s="265"/>
      <c r="X16" s="270">
        <f>IF(W16=0,0,IF(W16&lt;'med h'!W16,"pouco",IF(W16&gt;PROPOSTA!R16,"EXCESSO",W16-'med h'!W16)))</f>
        <v>0</v>
      </c>
      <c r="Y16" s="239">
        <f>IF('med h'!Y16-X16&lt;0,"excesso",'med h'!Y16-X16)</f>
        <v>0</v>
      </c>
      <c r="Z16" s="69"/>
      <c r="AA16" s="69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Y16" s="69"/>
      <c r="AZ16" s="69"/>
      <c r="BA16" s="69"/>
      <c r="BB16" s="69"/>
    </row>
    <row r="17" spans="1:54" x14ac:dyDescent="0.2">
      <c r="A17" s="53">
        <v>589520</v>
      </c>
      <c r="B17" s="50" t="s">
        <v>193</v>
      </c>
      <c r="C17" s="135" t="s">
        <v>176</v>
      </c>
      <c r="D17" s="194" t="s">
        <v>87</v>
      </c>
      <c r="E17" s="131" t="s">
        <v>18</v>
      </c>
      <c r="F17" s="856">
        <f>PROPOSTA!O17</f>
        <v>0</v>
      </c>
      <c r="G17" s="857">
        <f>PROPOSTA!Q17</f>
        <v>0</v>
      </c>
      <c r="H17" s="858"/>
      <c r="I17" s="179">
        <f t="shared" si="8"/>
        <v>0</v>
      </c>
      <c r="J17" s="859">
        <f t="shared" si="1"/>
        <v>0</v>
      </c>
      <c r="K17" s="859">
        <f t="shared" si="2"/>
        <v>0</v>
      </c>
      <c r="L17" s="275">
        <f t="shared" si="3"/>
        <v>0</v>
      </c>
      <c r="M17" s="852">
        <f t="shared" si="6"/>
        <v>0</v>
      </c>
      <c r="N17" s="853"/>
      <c r="O17" s="854"/>
      <c r="P17" s="855">
        <f t="shared" si="7"/>
        <v>0</v>
      </c>
      <c r="Q17" s="853"/>
      <c r="R17" s="854"/>
      <c r="S17" s="485">
        <f t="shared" si="4"/>
        <v>0</v>
      </c>
      <c r="U17" s="46" t="str">
        <f t="shared" si="5"/>
        <v/>
      </c>
      <c r="W17" s="265"/>
      <c r="X17" s="270">
        <f>IF(W17=0,0,IF(W17&lt;'med h'!W17,"pouco",IF(W17&gt;PROPOSTA!R17,"EXCESSO",W17-'med h'!W17)))</f>
        <v>0</v>
      </c>
      <c r="Y17" s="239">
        <f>IF('med h'!Y17-X17&lt;0,"excesso",'med h'!Y17-X17)</f>
        <v>0</v>
      </c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Y17" s="69"/>
      <c r="AZ17" s="69"/>
      <c r="BA17" s="69"/>
      <c r="BB17" s="69"/>
    </row>
    <row r="18" spans="1:54" x14ac:dyDescent="0.2">
      <c r="A18" s="53">
        <v>589520</v>
      </c>
      <c r="B18" s="50" t="s">
        <v>193</v>
      </c>
      <c r="C18" s="135" t="s">
        <v>177</v>
      </c>
      <c r="D18" s="194" t="s">
        <v>87</v>
      </c>
      <c r="E18" s="131" t="s">
        <v>18</v>
      </c>
      <c r="F18" s="856">
        <f>PROPOSTA!O18</f>
        <v>0</v>
      </c>
      <c r="G18" s="857">
        <f>PROPOSTA!Q18</f>
        <v>0</v>
      </c>
      <c r="H18" s="858"/>
      <c r="I18" s="179">
        <f t="shared" si="8"/>
        <v>0</v>
      </c>
      <c r="J18" s="859">
        <f t="shared" si="1"/>
        <v>0</v>
      </c>
      <c r="K18" s="859">
        <f t="shared" si="2"/>
        <v>0</v>
      </c>
      <c r="L18" s="275">
        <f t="shared" si="3"/>
        <v>0</v>
      </c>
      <c r="M18" s="852">
        <f t="shared" si="6"/>
        <v>0</v>
      </c>
      <c r="N18" s="853"/>
      <c r="O18" s="854"/>
      <c r="P18" s="855">
        <f t="shared" si="7"/>
        <v>0</v>
      </c>
      <c r="Q18" s="853"/>
      <c r="R18" s="854"/>
      <c r="S18" s="485">
        <f t="shared" si="4"/>
        <v>0</v>
      </c>
      <c r="U18" s="46" t="str">
        <f t="shared" si="5"/>
        <v/>
      </c>
      <c r="W18" s="265"/>
      <c r="X18" s="270">
        <f>IF(W18=0,0,IF(W18&lt;'med h'!W18,"pouco",IF(W18&gt;PROPOSTA!R18,"EXCESSO",W18-'med h'!W18)))</f>
        <v>0</v>
      </c>
      <c r="Y18" s="239">
        <f>IF('med h'!Y18-X18&lt;0,"excesso",'med h'!Y18-X18)</f>
        <v>0</v>
      </c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Y18" s="69"/>
      <c r="AZ18" s="69"/>
      <c r="BA18" s="69"/>
      <c r="BB18" s="69"/>
    </row>
    <row r="19" spans="1:54" x14ac:dyDescent="0.2">
      <c r="A19" s="53">
        <v>589520</v>
      </c>
      <c r="B19" s="50" t="s">
        <v>193</v>
      </c>
      <c r="C19" s="135" t="s">
        <v>178</v>
      </c>
      <c r="D19" s="194" t="s">
        <v>87</v>
      </c>
      <c r="E19" s="131" t="s">
        <v>18</v>
      </c>
      <c r="F19" s="856">
        <f>PROPOSTA!O19</f>
        <v>0</v>
      </c>
      <c r="G19" s="857">
        <f>PROPOSTA!Q19</f>
        <v>0</v>
      </c>
      <c r="H19" s="858"/>
      <c r="I19" s="179">
        <f t="shared" si="8"/>
        <v>0</v>
      </c>
      <c r="J19" s="859">
        <f t="shared" si="1"/>
        <v>0</v>
      </c>
      <c r="K19" s="859">
        <f t="shared" si="2"/>
        <v>0</v>
      </c>
      <c r="L19" s="275">
        <f t="shared" si="3"/>
        <v>0</v>
      </c>
      <c r="M19" s="852">
        <f t="shared" si="6"/>
        <v>0</v>
      </c>
      <c r="N19" s="853"/>
      <c r="O19" s="854"/>
      <c r="P19" s="855">
        <f t="shared" si="7"/>
        <v>0</v>
      </c>
      <c r="Q19" s="853"/>
      <c r="R19" s="854"/>
      <c r="S19" s="485">
        <f t="shared" si="4"/>
        <v>0</v>
      </c>
      <c r="U19" s="46" t="str">
        <f t="shared" si="5"/>
        <v/>
      </c>
      <c r="W19" s="265"/>
      <c r="X19" s="270">
        <f>IF(W19=0,0,IF(W19&lt;'med h'!W19,"pouco",IF(W19&gt;PROPOSTA!R19,"EXCESSO",W19-'med h'!W19)))</f>
        <v>0</v>
      </c>
      <c r="Y19" s="239">
        <f>IF('med h'!Y19-X19&lt;0,"excesso",'med h'!Y19-X19)</f>
        <v>0</v>
      </c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Y19" s="69"/>
      <c r="AZ19" s="69"/>
      <c r="BA19" s="69"/>
      <c r="BB19" s="69"/>
    </row>
    <row r="20" spans="1:54" x14ac:dyDescent="0.2">
      <c r="A20" s="53">
        <v>589220</v>
      </c>
      <c r="B20" s="50" t="s">
        <v>193</v>
      </c>
      <c r="C20" s="135" t="s">
        <v>194</v>
      </c>
      <c r="D20" s="194" t="s">
        <v>195</v>
      </c>
      <c r="E20" s="131" t="s">
        <v>18</v>
      </c>
      <c r="F20" s="856">
        <f>PROPOSTA!O20</f>
        <v>0</v>
      </c>
      <c r="G20" s="857">
        <f>PROPOSTA!Q20</f>
        <v>0</v>
      </c>
      <c r="H20" s="858"/>
      <c r="I20" s="179">
        <f t="shared" si="8"/>
        <v>0</v>
      </c>
      <c r="J20" s="859">
        <f t="shared" si="1"/>
        <v>0</v>
      </c>
      <c r="K20" s="859">
        <f t="shared" si="2"/>
        <v>0</v>
      </c>
      <c r="L20" s="275">
        <f t="shared" si="3"/>
        <v>0</v>
      </c>
      <c r="M20" s="852">
        <f t="shared" si="6"/>
        <v>0</v>
      </c>
      <c r="N20" s="853"/>
      <c r="O20" s="854"/>
      <c r="P20" s="855">
        <f t="shared" si="7"/>
        <v>0</v>
      </c>
      <c r="Q20" s="853"/>
      <c r="R20" s="854"/>
      <c r="S20" s="485">
        <f t="shared" si="4"/>
        <v>0</v>
      </c>
      <c r="U20" s="46" t="str">
        <f t="shared" si="5"/>
        <v/>
      </c>
      <c r="W20" s="265"/>
      <c r="X20" s="270">
        <f>IF(W20=0,0,IF(W20&lt;'med h'!W20,"pouco",IF(W20&gt;PROPOSTA!R20,"EXCESSO",W20-'med h'!W20)))</f>
        <v>0</v>
      </c>
      <c r="Y20" s="239">
        <f>IF('med h'!Y20-X20&lt;0,"excesso",'med h'!Y20-X20)</f>
        <v>0</v>
      </c>
      <c r="AA20" s="137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Y20" s="69"/>
      <c r="AZ20" s="69"/>
      <c r="BA20" s="69"/>
      <c r="BB20" s="69"/>
    </row>
    <row r="21" spans="1:54" x14ac:dyDescent="0.2">
      <c r="A21" s="53">
        <v>589320</v>
      </c>
      <c r="B21" s="50" t="s">
        <v>193</v>
      </c>
      <c r="C21" s="135" t="s">
        <v>179</v>
      </c>
      <c r="D21" s="194" t="s">
        <v>88</v>
      </c>
      <c r="E21" s="131" t="s">
        <v>18</v>
      </c>
      <c r="F21" s="856">
        <f>PROPOSTA!O21</f>
        <v>0</v>
      </c>
      <c r="G21" s="857">
        <f>PROPOSTA!Q21</f>
        <v>0</v>
      </c>
      <c r="H21" s="858"/>
      <c r="I21" s="179">
        <f t="shared" si="8"/>
        <v>0</v>
      </c>
      <c r="J21" s="859">
        <f t="shared" si="1"/>
        <v>0</v>
      </c>
      <c r="K21" s="859">
        <f t="shared" si="2"/>
        <v>0</v>
      </c>
      <c r="L21" s="275">
        <f t="shared" si="3"/>
        <v>0</v>
      </c>
      <c r="M21" s="852">
        <f t="shared" si="6"/>
        <v>0</v>
      </c>
      <c r="N21" s="853"/>
      <c r="O21" s="854"/>
      <c r="P21" s="855">
        <f t="shared" si="7"/>
        <v>0</v>
      </c>
      <c r="Q21" s="853"/>
      <c r="R21" s="854"/>
      <c r="S21" s="485">
        <f t="shared" si="4"/>
        <v>0</v>
      </c>
      <c r="U21" s="46" t="str">
        <f t="shared" si="5"/>
        <v/>
      </c>
      <c r="W21" s="265"/>
      <c r="X21" s="270">
        <f>IF(W21=0,0,IF(W21&lt;'med h'!W21,"pouco",IF(W21&gt;PROPOSTA!R21,"EXCESSO",W21-'med h'!W21)))</f>
        <v>0</v>
      </c>
      <c r="Y21" s="239">
        <f>IF('med h'!Y21-X21&lt;0,"excesso",'med h'!Y21-X21)</f>
        <v>0</v>
      </c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Y21" s="69"/>
      <c r="AZ21" s="69"/>
      <c r="BA21" s="69"/>
      <c r="BB21" s="69"/>
    </row>
    <row r="22" spans="1:54" x14ac:dyDescent="0.2">
      <c r="A22" s="53">
        <v>589320</v>
      </c>
      <c r="B22" s="50" t="s">
        <v>193</v>
      </c>
      <c r="C22" s="135" t="s">
        <v>180</v>
      </c>
      <c r="D22" s="194" t="s">
        <v>88</v>
      </c>
      <c r="E22" s="131" t="s">
        <v>18</v>
      </c>
      <c r="F22" s="856">
        <f>PROPOSTA!O22</f>
        <v>0</v>
      </c>
      <c r="G22" s="857">
        <f>PROPOSTA!Q22</f>
        <v>0</v>
      </c>
      <c r="H22" s="858"/>
      <c r="I22" s="179">
        <f t="shared" si="8"/>
        <v>0</v>
      </c>
      <c r="J22" s="859">
        <f t="shared" si="1"/>
        <v>0</v>
      </c>
      <c r="K22" s="859">
        <f t="shared" si="2"/>
        <v>0</v>
      </c>
      <c r="L22" s="275">
        <f t="shared" si="3"/>
        <v>0</v>
      </c>
      <c r="M22" s="852">
        <f t="shared" si="6"/>
        <v>0</v>
      </c>
      <c r="N22" s="853"/>
      <c r="O22" s="854"/>
      <c r="P22" s="855">
        <f t="shared" si="7"/>
        <v>0</v>
      </c>
      <c r="Q22" s="853"/>
      <c r="R22" s="854"/>
      <c r="S22" s="485">
        <f t="shared" si="4"/>
        <v>0</v>
      </c>
      <c r="U22" s="46" t="str">
        <f t="shared" si="5"/>
        <v/>
      </c>
      <c r="W22" s="265"/>
      <c r="X22" s="270">
        <f>IF(W22=0,0,IF(W22&lt;'med h'!W22,"pouco",IF(W22&gt;PROPOSTA!R22,"EXCESSO",W22-'med h'!W22)))</f>
        <v>0</v>
      </c>
      <c r="Y22" s="239">
        <f>IF('med h'!Y22-X22&lt;0,"excesso",'med h'!Y22-X22)</f>
        <v>0</v>
      </c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Y22" s="69"/>
      <c r="AZ22" s="69"/>
      <c r="BA22" s="69"/>
      <c r="BB22" s="69"/>
    </row>
    <row r="23" spans="1:54" x14ac:dyDescent="0.2">
      <c r="A23" s="53">
        <v>589320</v>
      </c>
      <c r="B23" s="50" t="s">
        <v>193</v>
      </c>
      <c r="C23" s="135" t="s">
        <v>181</v>
      </c>
      <c r="D23" s="194" t="s">
        <v>88</v>
      </c>
      <c r="E23" s="131" t="s">
        <v>18</v>
      </c>
      <c r="F23" s="856">
        <f>PROPOSTA!O23</f>
        <v>0</v>
      </c>
      <c r="G23" s="857">
        <f>PROPOSTA!Q23</f>
        <v>0</v>
      </c>
      <c r="H23" s="858"/>
      <c r="I23" s="179">
        <f t="shared" si="8"/>
        <v>0</v>
      </c>
      <c r="J23" s="859">
        <f t="shared" si="1"/>
        <v>0</v>
      </c>
      <c r="K23" s="859">
        <f t="shared" si="2"/>
        <v>0</v>
      </c>
      <c r="L23" s="275">
        <f t="shared" si="3"/>
        <v>0</v>
      </c>
      <c r="M23" s="852">
        <f t="shared" si="6"/>
        <v>0</v>
      </c>
      <c r="N23" s="853"/>
      <c r="O23" s="854"/>
      <c r="P23" s="855">
        <f t="shared" si="7"/>
        <v>0</v>
      </c>
      <c r="Q23" s="853"/>
      <c r="R23" s="854"/>
      <c r="S23" s="485">
        <f t="shared" si="4"/>
        <v>0</v>
      </c>
      <c r="U23" s="46" t="str">
        <f t="shared" si="5"/>
        <v/>
      </c>
      <c r="W23" s="265"/>
      <c r="X23" s="270">
        <f>IF(W23=0,0,IF(W23&lt;'med h'!W23,"pouco",IF(W23&gt;PROPOSTA!R23,"EXCESSO",W23-'med h'!W23)))</f>
        <v>0</v>
      </c>
      <c r="Y23" s="239">
        <f>IF('med h'!Y23-X23&lt;0,"excesso",'med h'!Y23-X23)</f>
        <v>0</v>
      </c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Y23" s="69"/>
      <c r="AZ23" s="69"/>
      <c r="BA23" s="69"/>
      <c r="BB23" s="69"/>
    </row>
    <row r="24" spans="1:54" x14ac:dyDescent="0.2">
      <c r="A24" s="53">
        <v>589520</v>
      </c>
      <c r="B24" s="50" t="s">
        <v>193</v>
      </c>
      <c r="C24" s="135" t="s">
        <v>182</v>
      </c>
      <c r="D24" s="194" t="s">
        <v>87</v>
      </c>
      <c r="E24" s="131" t="s">
        <v>18</v>
      </c>
      <c r="F24" s="856">
        <f>PROPOSTA!O24</f>
        <v>0</v>
      </c>
      <c r="G24" s="857">
        <f>PROPOSTA!Q24</f>
        <v>0</v>
      </c>
      <c r="H24" s="858"/>
      <c r="I24" s="179">
        <f t="shared" si="8"/>
        <v>0</v>
      </c>
      <c r="J24" s="859">
        <f t="shared" si="1"/>
        <v>0</v>
      </c>
      <c r="K24" s="859">
        <f t="shared" si="2"/>
        <v>0</v>
      </c>
      <c r="L24" s="275">
        <f t="shared" si="3"/>
        <v>0</v>
      </c>
      <c r="M24" s="852">
        <f t="shared" si="6"/>
        <v>0</v>
      </c>
      <c r="N24" s="853"/>
      <c r="O24" s="854"/>
      <c r="P24" s="855">
        <f t="shared" si="7"/>
        <v>0</v>
      </c>
      <c r="Q24" s="853"/>
      <c r="R24" s="854"/>
      <c r="S24" s="485">
        <f t="shared" si="4"/>
        <v>0</v>
      </c>
      <c r="U24" s="46" t="str">
        <f t="shared" si="5"/>
        <v/>
      </c>
      <c r="W24" s="265"/>
      <c r="X24" s="270">
        <f>IF(W24=0,0,IF(W24&lt;'med h'!W24,"pouco",IF(W24&gt;PROPOSTA!R24,"EXCESSO",W24-'med h'!W24)))</f>
        <v>0</v>
      </c>
      <c r="Y24" s="239">
        <f>IF('med h'!Y24-X24&lt;0,"excesso",'med h'!Y24-X24)</f>
        <v>0</v>
      </c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Y24" s="69"/>
      <c r="AZ24" s="69"/>
      <c r="BA24" s="69"/>
      <c r="BB24" s="69"/>
    </row>
    <row r="25" spans="1:54" x14ac:dyDescent="0.2">
      <c r="A25" s="53">
        <v>589000</v>
      </c>
      <c r="B25" s="50" t="s">
        <v>193</v>
      </c>
      <c r="C25" s="135" t="s">
        <v>183</v>
      </c>
      <c r="D25" s="194" t="s">
        <v>89</v>
      </c>
      <c r="E25" s="131" t="s">
        <v>18</v>
      </c>
      <c r="F25" s="856">
        <f>PROPOSTA!O25</f>
        <v>0</v>
      </c>
      <c r="G25" s="857">
        <f>PROPOSTA!Q25</f>
        <v>0</v>
      </c>
      <c r="H25" s="858"/>
      <c r="I25" s="179">
        <f t="shared" ref="I25:I37" si="9">$S$7</f>
        <v>0</v>
      </c>
      <c r="J25" s="859">
        <f t="shared" si="1"/>
        <v>0</v>
      </c>
      <c r="K25" s="859">
        <f t="shared" si="2"/>
        <v>0</v>
      </c>
      <c r="L25" s="275">
        <f t="shared" si="3"/>
        <v>0</v>
      </c>
      <c r="M25" s="852">
        <f t="shared" si="6"/>
        <v>0</v>
      </c>
      <c r="N25" s="853"/>
      <c r="O25" s="854"/>
      <c r="P25" s="855">
        <f t="shared" si="7"/>
        <v>0</v>
      </c>
      <c r="Q25" s="853"/>
      <c r="R25" s="854"/>
      <c r="S25" s="485">
        <f t="shared" si="4"/>
        <v>0</v>
      </c>
      <c r="U25" s="46" t="str">
        <f t="shared" si="5"/>
        <v/>
      </c>
      <c r="W25" s="265"/>
      <c r="X25" s="270">
        <f>IF(W25=0,0,IF(W25&lt;'med h'!W25,"pouco",IF(W25&gt;PROPOSTA!R25,"EXCESSO",W25-'med h'!W25)))</f>
        <v>0</v>
      </c>
      <c r="Y25" s="239">
        <f>IF('med h'!Y25-X25&lt;0,"excesso",'med h'!Y25-X25)</f>
        <v>0</v>
      </c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Y25" s="69"/>
      <c r="AZ25" s="69"/>
      <c r="BA25" s="69"/>
      <c r="BB25" s="69"/>
    </row>
    <row r="26" spans="1:54" x14ac:dyDescent="0.2">
      <c r="A26" s="53">
        <v>589000</v>
      </c>
      <c r="B26" s="50" t="s">
        <v>193</v>
      </c>
      <c r="C26" s="135" t="s">
        <v>184</v>
      </c>
      <c r="D26" s="194" t="s">
        <v>89</v>
      </c>
      <c r="E26" s="131" t="s">
        <v>18</v>
      </c>
      <c r="F26" s="856">
        <f>PROPOSTA!O26</f>
        <v>0</v>
      </c>
      <c r="G26" s="857">
        <f>PROPOSTA!Q26</f>
        <v>0</v>
      </c>
      <c r="H26" s="858"/>
      <c r="I26" s="179">
        <f t="shared" si="9"/>
        <v>0</v>
      </c>
      <c r="J26" s="859">
        <f t="shared" si="1"/>
        <v>0</v>
      </c>
      <c r="K26" s="859">
        <f t="shared" si="2"/>
        <v>0</v>
      </c>
      <c r="L26" s="275">
        <f t="shared" si="3"/>
        <v>0</v>
      </c>
      <c r="M26" s="852">
        <f t="shared" si="6"/>
        <v>0</v>
      </c>
      <c r="N26" s="853"/>
      <c r="O26" s="854"/>
      <c r="P26" s="855">
        <f t="shared" si="7"/>
        <v>0</v>
      </c>
      <c r="Q26" s="853"/>
      <c r="R26" s="854"/>
      <c r="S26" s="485">
        <f t="shared" si="4"/>
        <v>0</v>
      </c>
      <c r="U26" s="46" t="str">
        <f t="shared" si="5"/>
        <v/>
      </c>
      <c r="W26" s="265"/>
      <c r="X26" s="270">
        <f>IF(W26=0,0,IF(W26&lt;'med h'!W26,"pouco",IF(W26&gt;PROPOSTA!R26,"EXCESSO",W26-'med h'!W26)))</f>
        <v>0</v>
      </c>
      <c r="Y26" s="239">
        <f>IF('med h'!Y26-X26&lt;0,"excesso",'med h'!Y26-X26)</f>
        <v>0</v>
      </c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Y26" s="69"/>
      <c r="AZ26" s="69"/>
      <c r="BA26" s="69"/>
      <c r="BB26" s="69"/>
    </row>
    <row r="27" spans="1:54" x14ac:dyDescent="0.2">
      <c r="A27" s="53">
        <v>589000</v>
      </c>
      <c r="B27" s="50" t="s">
        <v>193</v>
      </c>
      <c r="C27" s="135" t="s">
        <v>185</v>
      </c>
      <c r="D27" s="194" t="s">
        <v>89</v>
      </c>
      <c r="E27" s="131" t="s">
        <v>18</v>
      </c>
      <c r="F27" s="856">
        <f>PROPOSTA!O27</f>
        <v>0</v>
      </c>
      <c r="G27" s="857">
        <f>PROPOSTA!Q27</f>
        <v>0</v>
      </c>
      <c r="H27" s="858"/>
      <c r="I27" s="179">
        <f t="shared" si="9"/>
        <v>0</v>
      </c>
      <c r="J27" s="859">
        <f t="shared" si="1"/>
        <v>0</v>
      </c>
      <c r="K27" s="859">
        <f t="shared" si="2"/>
        <v>0</v>
      </c>
      <c r="L27" s="275">
        <f t="shared" si="3"/>
        <v>0</v>
      </c>
      <c r="M27" s="852">
        <f t="shared" si="6"/>
        <v>0</v>
      </c>
      <c r="N27" s="853"/>
      <c r="O27" s="854"/>
      <c r="P27" s="855">
        <f t="shared" si="7"/>
        <v>0</v>
      </c>
      <c r="Q27" s="853"/>
      <c r="R27" s="854"/>
      <c r="S27" s="485">
        <f t="shared" si="4"/>
        <v>0</v>
      </c>
      <c r="U27" s="46" t="str">
        <f t="shared" si="5"/>
        <v/>
      </c>
      <c r="W27" s="265"/>
      <c r="X27" s="270">
        <f>IF(W27=0,0,IF(W27&lt;'med h'!W27,"pouco",IF(W27&gt;PROPOSTA!R27,"EXCESSO",W27-'med h'!W27)))</f>
        <v>0</v>
      </c>
      <c r="Y27" s="239">
        <f>IF('med h'!Y27-X27&lt;0,"excesso",'med h'!Y27-X27)</f>
        <v>0</v>
      </c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Y27" s="69"/>
      <c r="AZ27" s="69"/>
      <c r="BA27" s="69"/>
      <c r="BB27" s="69"/>
    </row>
    <row r="28" spans="1:54" x14ac:dyDescent="0.2">
      <c r="A28" s="53">
        <v>589000</v>
      </c>
      <c r="B28" s="50" t="s">
        <v>193</v>
      </c>
      <c r="C28" s="135" t="s">
        <v>186</v>
      </c>
      <c r="D28" s="194" t="s">
        <v>89</v>
      </c>
      <c r="E28" s="131" t="s">
        <v>18</v>
      </c>
      <c r="F28" s="856">
        <f>PROPOSTA!O28</f>
        <v>0</v>
      </c>
      <c r="G28" s="857">
        <f>PROPOSTA!Q28</f>
        <v>0</v>
      </c>
      <c r="H28" s="858"/>
      <c r="I28" s="179">
        <f t="shared" si="9"/>
        <v>0</v>
      </c>
      <c r="J28" s="859">
        <f t="shared" si="1"/>
        <v>0</v>
      </c>
      <c r="K28" s="859">
        <f t="shared" si="2"/>
        <v>0</v>
      </c>
      <c r="L28" s="275">
        <f t="shared" si="3"/>
        <v>0</v>
      </c>
      <c r="M28" s="852">
        <f t="shared" si="6"/>
        <v>0</v>
      </c>
      <c r="N28" s="853"/>
      <c r="O28" s="854"/>
      <c r="P28" s="855">
        <f t="shared" si="7"/>
        <v>0</v>
      </c>
      <c r="Q28" s="853"/>
      <c r="R28" s="854"/>
      <c r="S28" s="485">
        <f t="shared" si="4"/>
        <v>0</v>
      </c>
      <c r="U28" s="46" t="str">
        <f t="shared" si="5"/>
        <v/>
      </c>
      <c r="W28" s="265"/>
      <c r="X28" s="270">
        <f>IF(W28=0,0,IF(W28&lt;'med h'!W28,"pouco",IF(W28&gt;PROPOSTA!R28,"EXCESSO",W28-'med h'!W28)))</f>
        <v>0</v>
      </c>
      <c r="Y28" s="239">
        <f>IF('med h'!Y28-X28&lt;0,"excesso",'med h'!Y28-X28)</f>
        <v>0</v>
      </c>
      <c r="AU28" s="69"/>
      <c r="AV28" s="69"/>
      <c r="AY28" s="69"/>
      <c r="AZ28" s="69"/>
      <c r="BA28" s="69"/>
      <c r="BB28" s="69"/>
    </row>
    <row r="29" spans="1:54" x14ac:dyDescent="0.2">
      <c r="A29" s="53">
        <v>589000</v>
      </c>
      <c r="B29" s="50" t="s">
        <v>193</v>
      </c>
      <c r="C29" s="135" t="s">
        <v>187</v>
      </c>
      <c r="D29" s="194" t="s">
        <v>89</v>
      </c>
      <c r="E29" s="131" t="s">
        <v>18</v>
      </c>
      <c r="F29" s="856">
        <f>PROPOSTA!O29</f>
        <v>0</v>
      </c>
      <c r="G29" s="857">
        <f>PROPOSTA!Q29</f>
        <v>0</v>
      </c>
      <c r="H29" s="858"/>
      <c r="I29" s="179">
        <f t="shared" si="9"/>
        <v>0</v>
      </c>
      <c r="J29" s="859">
        <f t="shared" si="1"/>
        <v>0</v>
      </c>
      <c r="K29" s="859">
        <f t="shared" si="2"/>
        <v>0</v>
      </c>
      <c r="L29" s="275">
        <f t="shared" si="3"/>
        <v>0</v>
      </c>
      <c r="M29" s="852">
        <f t="shared" si="6"/>
        <v>0</v>
      </c>
      <c r="N29" s="853"/>
      <c r="O29" s="854"/>
      <c r="P29" s="855">
        <f t="shared" si="7"/>
        <v>0</v>
      </c>
      <c r="Q29" s="853"/>
      <c r="R29" s="854"/>
      <c r="S29" s="485">
        <f t="shared" si="4"/>
        <v>0</v>
      </c>
      <c r="U29" s="46" t="str">
        <f t="shared" si="5"/>
        <v/>
      </c>
      <c r="W29" s="265"/>
      <c r="X29" s="270">
        <f>IF(W29=0,0,IF(W29&lt;'med h'!W29,"pouco",IF(W29&gt;PROPOSTA!R29,"EXCESSO",W29-'med h'!W29)))</f>
        <v>0</v>
      </c>
      <c r="Y29" s="239">
        <f>IF('med h'!Y29-X29&lt;0,"excesso",'med h'!Y29-X29)</f>
        <v>0</v>
      </c>
      <c r="AY29" s="69"/>
      <c r="AZ29" s="69"/>
      <c r="BA29" s="69"/>
      <c r="BB29" s="69"/>
    </row>
    <row r="30" spans="1:54" x14ac:dyDescent="0.2">
      <c r="A30" s="53">
        <v>589000</v>
      </c>
      <c r="B30" s="50" t="s">
        <v>193</v>
      </c>
      <c r="C30" s="135" t="s">
        <v>188</v>
      </c>
      <c r="D30" s="194" t="s">
        <v>89</v>
      </c>
      <c r="E30" s="131" t="s">
        <v>18</v>
      </c>
      <c r="F30" s="856">
        <f>PROPOSTA!O30</f>
        <v>0</v>
      </c>
      <c r="G30" s="857">
        <f>PROPOSTA!Q30</f>
        <v>0</v>
      </c>
      <c r="H30" s="858"/>
      <c r="I30" s="179">
        <f t="shared" si="9"/>
        <v>0</v>
      </c>
      <c r="J30" s="859">
        <f t="shared" si="1"/>
        <v>0</v>
      </c>
      <c r="K30" s="859">
        <f t="shared" si="2"/>
        <v>0</v>
      </c>
      <c r="L30" s="275">
        <f t="shared" si="3"/>
        <v>0</v>
      </c>
      <c r="M30" s="852">
        <f t="shared" si="6"/>
        <v>0</v>
      </c>
      <c r="N30" s="853"/>
      <c r="O30" s="854"/>
      <c r="P30" s="855">
        <f t="shared" si="7"/>
        <v>0</v>
      </c>
      <c r="Q30" s="853"/>
      <c r="R30" s="854"/>
      <c r="S30" s="485">
        <f t="shared" si="4"/>
        <v>0</v>
      </c>
      <c r="U30" s="46" t="str">
        <f t="shared" si="5"/>
        <v/>
      </c>
      <c r="W30" s="265"/>
      <c r="X30" s="270">
        <f>IF(W30=0,0,IF(W30&lt;'med h'!W30,"pouco",IF(W30&gt;PROPOSTA!R30,"EXCESSO",W30-'med h'!W30)))</f>
        <v>0</v>
      </c>
      <c r="Y30" s="239">
        <f>IF('med h'!Y30-X30&lt;0,"excesso",'med h'!Y30-X30)</f>
        <v>0</v>
      </c>
      <c r="AA30" s="243"/>
      <c r="AU30" s="69"/>
      <c r="AV30" s="69"/>
      <c r="AY30" s="69"/>
      <c r="AZ30" s="69"/>
      <c r="BA30" s="69"/>
      <c r="BB30" s="69"/>
    </row>
    <row r="31" spans="1:54" x14ac:dyDescent="0.2">
      <c r="A31" s="53">
        <v>589000</v>
      </c>
      <c r="B31" s="50" t="s">
        <v>193</v>
      </c>
      <c r="C31" s="135" t="s">
        <v>189</v>
      </c>
      <c r="D31" s="194" t="s">
        <v>89</v>
      </c>
      <c r="E31" s="131" t="s">
        <v>18</v>
      </c>
      <c r="F31" s="856">
        <f>PROPOSTA!O31</f>
        <v>0</v>
      </c>
      <c r="G31" s="857">
        <f>PROPOSTA!Q31</f>
        <v>0</v>
      </c>
      <c r="H31" s="858"/>
      <c r="I31" s="179">
        <f t="shared" si="9"/>
        <v>0</v>
      </c>
      <c r="J31" s="859">
        <f t="shared" si="1"/>
        <v>0</v>
      </c>
      <c r="K31" s="859">
        <f t="shared" si="2"/>
        <v>0</v>
      </c>
      <c r="L31" s="275">
        <f t="shared" si="3"/>
        <v>0</v>
      </c>
      <c r="M31" s="852">
        <f t="shared" si="6"/>
        <v>0</v>
      </c>
      <c r="N31" s="853"/>
      <c r="O31" s="854"/>
      <c r="P31" s="855">
        <f t="shared" si="7"/>
        <v>0</v>
      </c>
      <c r="Q31" s="853"/>
      <c r="R31" s="854"/>
      <c r="S31" s="485">
        <f t="shared" si="4"/>
        <v>0</v>
      </c>
      <c r="U31" s="46" t="str">
        <f t="shared" si="5"/>
        <v/>
      </c>
      <c r="W31" s="265"/>
      <c r="X31" s="270">
        <f>IF(W31=0,0,IF(W31&lt;'med h'!W31,"pouco",IF(W31&gt;PROPOSTA!R31,"EXCESSO",W31-'med h'!W31)))</f>
        <v>0</v>
      </c>
      <c r="Y31" s="239">
        <f>IF('med h'!Y31-X31&lt;0,"excesso",'med h'!Y31-X31)</f>
        <v>0</v>
      </c>
      <c r="AU31" s="69"/>
      <c r="AV31" s="69"/>
      <c r="AY31" s="69"/>
      <c r="AZ31" s="69"/>
      <c r="BA31" s="69"/>
      <c r="BB31" s="69"/>
    </row>
    <row r="32" spans="1:54" x14ac:dyDescent="0.2">
      <c r="A32" s="55">
        <v>589000</v>
      </c>
      <c r="B32" s="50" t="s">
        <v>193</v>
      </c>
      <c r="C32" s="136" t="s">
        <v>190</v>
      </c>
      <c r="D32" s="194" t="s">
        <v>89</v>
      </c>
      <c r="E32" s="132" t="s">
        <v>18</v>
      </c>
      <c r="F32" s="856">
        <f>PROPOSTA!O32</f>
        <v>0</v>
      </c>
      <c r="G32" s="857">
        <f>PROPOSTA!Q32</f>
        <v>0</v>
      </c>
      <c r="H32" s="858"/>
      <c r="I32" s="179">
        <f t="shared" si="9"/>
        <v>0</v>
      </c>
      <c r="J32" s="859">
        <f t="shared" si="1"/>
        <v>0</v>
      </c>
      <c r="K32" s="859">
        <f t="shared" si="2"/>
        <v>0</v>
      </c>
      <c r="L32" s="275">
        <f t="shared" ref="L32:L49" si="10">X32</f>
        <v>0</v>
      </c>
      <c r="M32" s="852">
        <f t="shared" si="6"/>
        <v>0</v>
      </c>
      <c r="N32" s="853"/>
      <c r="O32" s="854"/>
      <c r="P32" s="855">
        <f t="shared" si="7"/>
        <v>0</v>
      </c>
      <c r="Q32" s="853"/>
      <c r="R32" s="854"/>
      <c r="S32" s="485">
        <f t="shared" ref="S32:S66" si="11">P32-M32</f>
        <v>0</v>
      </c>
      <c r="U32" s="46" t="str">
        <f t="shared" si="5"/>
        <v/>
      </c>
      <c r="W32" s="265"/>
      <c r="X32" s="270">
        <f>IF(W32=0,0,IF(W32&lt;'med h'!W32,"pouco",IF(W32&gt;PROPOSTA!R32,"EXCESSO",W32-'med h'!W32)))</f>
        <v>0</v>
      </c>
      <c r="Y32" s="239">
        <f>IF('med h'!Y32-X32&lt;0,"excesso",'med h'!Y32-X32)</f>
        <v>0</v>
      </c>
      <c r="AY32" s="69"/>
      <c r="AZ32" s="69"/>
      <c r="BA32" s="69"/>
      <c r="BB32" s="69"/>
    </row>
    <row r="33" spans="1:54" x14ac:dyDescent="0.2">
      <c r="A33" s="55">
        <v>589000</v>
      </c>
      <c r="B33" s="50" t="s">
        <v>193</v>
      </c>
      <c r="C33" s="136" t="s">
        <v>191</v>
      </c>
      <c r="D33" s="194" t="s">
        <v>89</v>
      </c>
      <c r="E33" s="132" t="s">
        <v>18</v>
      </c>
      <c r="F33" s="856">
        <f>PROPOSTA!O33</f>
        <v>0</v>
      </c>
      <c r="G33" s="857">
        <f>PROPOSTA!Q33</f>
        <v>0</v>
      </c>
      <c r="H33" s="858"/>
      <c r="I33" s="179">
        <f t="shared" si="9"/>
        <v>0</v>
      </c>
      <c r="J33" s="859">
        <f t="shared" si="1"/>
        <v>0</v>
      </c>
      <c r="K33" s="859">
        <f t="shared" si="2"/>
        <v>0</v>
      </c>
      <c r="L33" s="275">
        <f t="shared" si="10"/>
        <v>0</v>
      </c>
      <c r="M33" s="852">
        <f t="shared" si="6"/>
        <v>0</v>
      </c>
      <c r="N33" s="853"/>
      <c r="O33" s="854"/>
      <c r="P33" s="855">
        <f t="shared" si="7"/>
        <v>0</v>
      </c>
      <c r="Q33" s="853"/>
      <c r="R33" s="854"/>
      <c r="S33" s="485">
        <f t="shared" si="11"/>
        <v>0</v>
      </c>
      <c r="U33" s="46" t="str">
        <f t="shared" si="5"/>
        <v/>
      </c>
      <c r="W33" s="265"/>
      <c r="X33" s="270">
        <f>IF(W33=0,0,IF(W33&lt;'med h'!W33,"pouco",IF(W33&gt;PROPOSTA!R33,"EXCESSO",W33-'med h'!W33)))</f>
        <v>0</v>
      </c>
      <c r="Y33" s="239">
        <f>IF('med h'!Y33-X33&lt;0,"excesso",'med h'!Y33-X33)</f>
        <v>0</v>
      </c>
      <c r="AY33" s="69"/>
      <c r="AZ33" s="69"/>
      <c r="BA33" s="69"/>
      <c r="BB33" s="69"/>
    </row>
    <row r="34" spans="1:54" x14ac:dyDescent="0.2">
      <c r="A34" s="55">
        <v>589030</v>
      </c>
      <c r="B34" s="50" t="s">
        <v>193</v>
      </c>
      <c r="C34" s="136" t="s">
        <v>196</v>
      </c>
      <c r="D34" s="194" t="s">
        <v>200</v>
      </c>
      <c r="E34" s="132" t="s">
        <v>18</v>
      </c>
      <c r="F34" s="856">
        <f>PROPOSTA!O34</f>
        <v>0</v>
      </c>
      <c r="G34" s="857">
        <f>PROPOSTA!Q34</f>
        <v>0</v>
      </c>
      <c r="H34" s="858"/>
      <c r="I34" s="179">
        <f t="shared" si="9"/>
        <v>0</v>
      </c>
      <c r="J34" s="859">
        <f t="shared" si="1"/>
        <v>0</v>
      </c>
      <c r="K34" s="859">
        <f t="shared" si="2"/>
        <v>0</v>
      </c>
      <c r="L34" s="275">
        <f t="shared" si="10"/>
        <v>0</v>
      </c>
      <c r="M34" s="852">
        <f t="shared" si="6"/>
        <v>0</v>
      </c>
      <c r="N34" s="853"/>
      <c r="O34" s="854"/>
      <c r="P34" s="855">
        <f t="shared" si="7"/>
        <v>0</v>
      </c>
      <c r="Q34" s="853"/>
      <c r="R34" s="854"/>
      <c r="S34" s="485">
        <f t="shared" si="11"/>
        <v>0</v>
      </c>
      <c r="U34" s="46" t="str">
        <f t="shared" si="5"/>
        <v/>
      </c>
      <c r="W34" s="265"/>
      <c r="X34" s="270">
        <f>IF(W34=0,0,IF(W34&lt;'med h'!W34,"pouco",IF(W34&gt;PROPOSTA!R34,"EXCESSO",W34-'med h'!W34)))</f>
        <v>0</v>
      </c>
      <c r="Y34" s="239">
        <f>IF('med h'!Y34-X34&lt;0,"excesso",'med h'!Y34-X34)</f>
        <v>0</v>
      </c>
      <c r="AY34" s="69"/>
      <c r="AZ34" s="69"/>
      <c r="BA34" s="69"/>
      <c r="BB34" s="69"/>
    </row>
    <row r="35" spans="1:54" x14ac:dyDescent="0.2">
      <c r="A35" s="55">
        <v>589040</v>
      </c>
      <c r="B35" s="50" t="s">
        <v>193</v>
      </c>
      <c r="C35" s="136" t="s">
        <v>197</v>
      </c>
      <c r="D35" s="194" t="s">
        <v>201</v>
      </c>
      <c r="E35" s="132" t="s">
        <v>18</v>
      </c>
      <c r="F35" s="856">
        <f>PROPOSTA!O35</f>
        <v>0</v>
      </c>
      <c r="G35" s="857">
        <f>PROPOSTA!Q35</f>
        <v>0</v>
      </c>
      <c r="H35" s="858"/>
      <c r="I35" s="179">
        <f t="shared" si="9"/>
        <v>0</v>
      </c>
      <c r="J35" s="859">
        <f t="shared" si="1"/>
        <v>0</v>
      </c>
      <c r="K35" s="859">
        <f t="shared" si="2"/>
        <v>0</v>
      </c>
      <c r="L35" s="275">
        <f t="shared" si="10"/>
        <v>0</v>
      </c>
      <c r="M35" s="852">
        <f t="shared" si="6"/>
        <v>0</v>
      </c>
      <c r="N35" s="853"/>
      <c r="O35" s="854"/>
      <c r="P35" s="855">
        <f t="shared" si="7"/>
        <v>0</v>
      </c>
      <c r="Q35" s="853"/>
      <c r="R35" s="854"/>
      <c r="S35" s="485">
        <f t="shared" si="11"/>
        <v>0</v>
      </c>
      <c r="U35" s="46" t="str">
        <f t="shared" si="5"/>
        <v/>
      </c>
      <c r="W35" s="265"/>
      <c r="X35" s="270">
        <f>IF(W35=0,0,IF(W35&lt;'med h'!W35,"pouco",IF(W35&gt;PROPOSTA!R35,"EXCESSO",W35-'med h'!W35)))</f>
        <v>0</v>
      </c>
      <c r="Y35" s="239">
        <f>IF('med h'!Y35-X35&lt;0,"excesso",'med h'!Y35-X35)</f>
        <v>0</v>
      </c>
      <c r="AY35" s="69"/>
      <c r="AZ35" s="69"/>
      <c r="BA35" s="69"/>
      <c r="BB35" s="69"/>
    </row>
    <row r="36" spans="1:54" x14ac:dyDescent="0.2">
      <c r="A36" s="55">
        <v>589060</v>
      </c>
      <c r="B36" s="50" t="s">
        <v>193</v>
      </c>
      <c r="C36" s="136" t="s">
        <v>198</v>
      </c>
      <c r="D36" s="194" t="s">
        <v>205</v>
      </c>
      <c r="E36" s="132" t="s">
        <v>18</v>
      </c>
      <c r="F36" s="856">
        <f>PROPOSTA!O36</f>
        <v>0</v>
      </c>
      <c r="G36" s="857">
        <f>PROPOSTA!Q36</f>
        <v>0</v>
      </c>
      <c r="H36" s="858"/>
      <c r="I36" s="179">
        <f t="shared" si="9"/>
        <v>0</v>
      </c>
      <c r="J36" s="859">
        <f t="shared" si="1"/>
        <v>0</v>
      </c>
      <c r="K36" s="859">
        <f t="shared" si="2"/>
        <v>0</v>
      </c>
      <c r="L36" s="275">
        <f t="shared" si="10"/>
        <v>0</v>
      </c>
      <c r="M36" s="852">
        <f t="shared" si="6"/>
        <v>0</v>
      </c>
      <c r="N36" s="853"/>
      <c r="O36" s="854"/>
      <c r="P36" s="855">
        <f t="shared" si="7"/>
        <v>0</v>
      </c>
      <c r="Q36" s="853"/>
      <c r="R36" s="854"/>
      <c r="S36" s="485">
        <f t="shared" si="11"/>
        <v>0</v>
      </c>
      <c r="U36" s="46" t="str">
        <f t="shared" si="5"/>
        <v/>
      </c>
      <c r="W36" s="265"/>
      <c r="X36" s="270">
        <f>IF(W36=0,0,IF(W36&lt;'med h'!W36,"pouco",IF(W36&gt;PROPOSTA!R36,"EXCESSO",W36-'med h'!W36)))</f>
        <v>0</v>
      </c>
      <c r="Y36" s="239">
        <f>IF('med h'!Y36-X36&lt;0,"excesso",'med h'!Y36-X36)</f>
        <v>0</v>
      </c>
      <c r="AY36" s="69"/>
      <c r="AZ36" s="69"/>
      <c r="BA36" s="69"/>
      <c r="BB36" s="69"/>
    </row>
    <row r="37" spans="1:54" x14ac:dyDescent="0.2">
      <c r="A37" s="53">
        <v>589050</v>
      </c>
      <c r="B37" s="50" t="s">
        <v>193</v>
      </c>
      <c r="C37" s="135" t="s">
        <v>192</v>
      </c>
      <c r="D37" s="194" t="s">
        <v>90</v>
      </c>
      <c r="E37" s="131" t="s">
        <v>18</v>
      </c>
      <c r="F37" s="856">
        <f>PROPOSTA!O37</f>
        <v>0</v>
      </c>
      <c r="G37" s="857">
        <f>PROPOSTA!Q37</f>
        <v>0</v>
      </c>
      <c r="H37" s="858"/>
      <c r="I37" s="179">
        <f t="shared" si="9"/>
        <v>0</v>
      </c>
      <c r="J37" s="859">
        <f t="shared" si="1"/>
        <v>0</v>
      </c>
      <c r="K37" s="859">
        <f t="shared" si="2"/>
        <v>0</v>
      </c>
      <c r="L37" s="275">
        <f t="shared" si="10"/>
        <v>0</v>
      </c>
      <c r="M37" s="852">
        <f t="shared" si="6"/>
        <v>0</v>
      </c>
      <c r="N37" s="853"/>
      <c r="O37" s="854"/>
      <c r="P37" s="855">
        <f t="shared" si="7"/>
        <v>0</v>
      </c>
      <c r="Q37" s="853"/>
      <c r="R37" s="854"/>
      <c r="S37" s="485">
        <f t="shared" si="11"/>
        <v>0</v>
      </c>
      <c r="U37" s="46" t="str">
        <f t="shared" si="5"/>
        <v/>
      </c>
      <c r="W37" s="265"/>
      <c r="X37" s="270">
        <f>IF(W37=0,0,IF(W37&lt;'med h'!W37,"pouco",IF(W37&gt;PROPOSTA!R37,"EXCESSO",W37-'med h'!W37)))</f>
        <v>0</v>
      </c>
      <c r="Y37" s="239">
        <f>IF('med h'!Y37-X37&lt;0,"excesso",'med h'!Y37-X37)</f>
        <v>0</v>
      </c>
      <c r="AY37" s="69"/>
      <c r="AZ37" s="69"/>
      <c r="BA37" s="69"/>
      <c r="BB37" s="69"/>
    </row>
    <row r="38" spans="1:54" ht="10.8" thickBot="1" x14ac:dyDescent="0.25">
      <c r="A38" s="415">
        <v>589180</v>
      </c>
      <c r="B38" s="493" t="s">
        <v>193</v>
      </c>
      <c r="C38" s="419" t="s">
        <v>199</v>
      </c>
      <c r="D38" s="196" t="s">
        <v>202</v>
      </c>
      <c r="E38" s="420" t="s">
        <v>18</v>
      </c>
      <c r="F38" s="874">
        <f>PROPOSTA!O38</f>
        <v>0</v>
      </c>
      <c r="G38" s="875">
        <f>PROPOSTA!Q38</f>
        <v>0</v>
      </c>
      <c r="H38" s="876"/>
      <c r="I38" s="421">
        <f>$S$8</f>
        <v>0</v>
      </c>
      <c r="J38" s="860">
        <f t="shared" si="1"/>
        <v>0</v>
      </c>
      <c r="K38" s="860">
        <f t="shared" si="2"/>
        <v>0</v>
      </c>
      <c r="L38" s="276">
        <f t="shared" si="10"/>
        <v>0</v>
      </c>
      <c r="M38" s="872">
        <f t="shared" si="6"/>
        <v>0</v>
      </c>
      <c r="N38" s="863"/>
      <c r="O38" s="864"/>
      <c r="P38" s="862">
        <f t="shared" si="7"/>
        <v>0</v>
      </c>
      <c r="Q38" s="863"/>
      <c r="R38" s="864"/>
      <c r="S38" s="486">
        <f t="shared" si="11"/>
        <v>0</v>
      </c>
      <c r="U38" s="46" t="str">
        <f t="shared" si="5"/>
        <v/>
      </c>
      <c r="W38" s="265"/>
      <c r="X38" s="270">
        <f>IF(W38=0,0,IF(W38&lt;'med h'!W38,"pouco",IF(W38&gt;PROPOSTA!R38,"EXCESSO",W38-'med h'!W38)))</f>
        <v>0</v>
      </c>
      <c r="Y38" s="239">
        <f>IF('med h'!Y38-X38&lt;0,"excesso",'med h'!Y38-X38)</f>
        <v>0</v>
      </c>
      <c r="AY38" s="69"/>
      <c r="AZ38" s="69"/>
      <c r="BA38" s="69"/>
      <c r="BB38" s="69"/>
    </row>
    <row r="39" spans="1:54" ht="10.8" thickBot="1" x14ac:dyDescent="0.25">
      <c r="A39" s="456"/>
      <c r="B39" s="457"/>
      <c r="C39" s="458" t="s">
        <v>19</v>
      </c>
      <c r="D39" s="459"/>
      <c r="E39" s="453"/>
      <c r="F39" s="453"/>
      <c r="G39" s="453"/>
      <c r="H39" s="453"/>
      <c r="I39" s="453"/>
      <c r="J39" s="453"/>
      <c r="K39" s="453"/>
      <c r="L39" s="460"/>
      <c r="M39" s="460"/>
      <c r="N39" s="460"/>
      <c r="O39" s="460"/>
      <c r="P39" s="460"/>
      <c r="Q39" s="460"/>
      <c r="R39" s="460"/>
      <c r="S39" s="461"/>
      <c r="T39" s="57"/>
      <c r="U39" s="46"/>
      <c r="W39" s="244"/>
      <c r="X39" s="231"/>
      <c r="Y39" s="232"/>
      <c r="AY39" s="69"/>
      <c r="AZ39" s="69"/>
      <c r="BA39" s="69"/>
      <c r="BB39" s="69"/>
    </row>
    <row r="40" spans="1:54" x14ac:dyDescent="0.2">
      <c r="A40" s="58">
        <v>589420</v>
      </c>
      <c r="B40" s="490" t="s">
        <v>193</v>
      </c>
      <c r="C40" s="491" t="s">
        <v>171</v>
      </c>
      <c r="D40" s="193" t="s">
        <v>85</v>
      </c>
      <c r="E40" s="130" t="s">
        <v>18</v>
      </c>
      <c r="F40" s="878">
        <f>PROPOSTA!O40</f>
        <v>0</v>
      </c>
      <c r="G40" s="879">
        <f>PROPOSTA!Q40</f>
        <v>0</v>
      </c>
      <c r="H40" s="880"/>
      <c r="I40" s="412">
        <f t="shared" ref="I40:I41" si="12">$S$8</f>
        <v>0</v>
      </c>
      <c r="J40" s="861">
        <f t="shared" ref="J40:J57" si="13">IF(F40=0,0,F40*(1+I40))</f>
        <v>0</v>
      </c>
      <c r="K40" s="861">
        <f t="shared" ref="K40:K57" si="14">G40+J40</f>
        <v>0</v>
      </c>
      <c r="L40" s="413">
        <f t="shared" si="10"/>
        <v>0</v>
      </c>
      <c r="M40" s="873">
        <f>IF(Y40="excesso","excesso",IF(L40=0,0,ROUND(L40*F40,2)))</f>
        <v>0</v>
      </c>
      <c r="N40" s="870"/>
      <c r="O40" s="871"/>
      <c r="P40" s="869">
        <f>IF(L40=0,0,ROUND(L40*J40,2))</f>
        <v>0</v>
      </c>
      <c r="Q40" s="870"/>
      <c r="R40" s="871"/>
      <c r="S40" s="497">
        <f>P40-M40</f>
        <v>0</v>
      </c>
      <c r="U40" s="46" t="str">
        <f t="shared" si="5"/>
        <v/>
      </c>
      <c r="W40" s="272"/>
      <c r="X40" s="270">
        <f>IF(W40=0,0,IF(W40&lt;'med h'!W40,"pouco",IF(W40&gt;PROPOSTA!R40,"EXCESSO",W40-'med h'!W40)))</f>
        <v>0</v>
      </c>
      <c r="Y40" s="498">
        <f>IF('med h'!Y40-X40&lt;0,"excesso",'med h'!Y40-X40)</f>
        <v>0</v>
      </c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Y40" s="69"/>
      <c r="AZ40" s="69"/>
      <c r="BA40" s="69"/>
      <c r="BB40" s="69"/>
    </row>
    <row r="41" spans="1:54" x14ac:dyDescent="0.2">
      <c r="A41" s="51">
        <v>589190</v>
      </c>
      <c r="B41" s="52" t="s">
        <v>193</v>
      </c>
      <c r="C41" s="136" t="s">
        <v>172</v>
      </c>
      <c r="D41" s="194" t="s">
        <v>86</v>
      </c>
      <c r="E41" s="131" t="s">
        <v>18</v>
      </c>
      <c r="F41" s="856">
        <f>PROPOSTA!O41</f>
        <v>0</v>
      </c>
      <c r="G41" s="857">
        <f>PROPOSTA!Q41</f>
        <v>0</v>
      </c>
      <c r="H41" s="858"/>
      <c r="I41" s="179">
        <f t="shared" si="12"/>
        <v>0</v>
      </c>
      <c r="J41" s="859">
        <f t="shared" si="13"/>
        <v>0</v>
      </c>
      <c r="K41" s="859">
        <f t="shared" si="14"/>
        <v>0</v>
      </c>
      <c r="L41" s="275">
        <f t="shared" si="10"/>
        <v>0</v>
      </c>
      <c r="M41" s="852">
        <f>IF(Y41="excesso","excesso",IF(L41=0,0,ROUND(L41*F41,2)))</f>
        <v>0</v>
      </c>
      <c r="N41" s="853"/>
      <c r="O41" s="854"/>
      <c r="P41" s="855">
        <f>IF(L41=0,0,ROUND(L41*J41,2))</f>
        <v>0</v>
      </c>
      <c r="Q41" s="853"/>
      <c r="R41" s="854"/>
      <c r="S41" s="485">
        <f t="shared" ref="S41" si="15">P41-M41</f>
        <v>0</v>
      </c>
      <c r="U41" s="46" t="str">
        <f t="shared" si="5"/>
        <v/>
      </c>
      <c r="W41" s="272"/>
      <c r="X41" s="270">
        <f>IF(W41=0,0,IF(W41&lt;'med h'!W41,"pouco",IF(W41&gt;PROPOSTA!R41,"EXCESSO",W41-'med h'!W41)))</f>
        <v>0</v>
      </c>
      <c r="Y41" s="239">
        <f>IF('med h'!Y41-X41&lt;0,"excesso",'med h'!Y41-X41)</f>
        <v>0</v>
      </c>
      <c r="AU41" s="69"/>
      <c r="AV41" s="69"/>
      <c r="AY41" s="69"/>
      <c r="AZ41" s="69"/>
      <c r="BA41" s="69"/>
      <c r="BB41" s="69"/>
    </row>
    <row r="42" spans="1:54" x14ac:dyDescent="0.2">
      <c r="A42" s="51">
        <v>589100</v>
      </c>
      <c r="B42" s="52" t="s">
        <v>193</v>
      </c>
      <c r="C42" s="136" t="s">
        <v>173</v>
      </c>
      <c r="D42" s="194" t="s">
        <v>76</v>
      </c>
      <c r="E42" s="131" t="s">
        <v>18</v>
      </c>
      <c r="F42" s="856">
        <f>PROPOSTA!O42</f>
        <v>0</v>
      </c>
      <c r="G42" s="857">
        <f>PROPOSTA!Q42</f>
        <v>0</v>
      </c>
      <c r="H42" s="858"/>
      <c r="I42" s="179">
        <f>$S$6</f>
        <v>0</v>
      </c>
      <c r="J42" s="859">
        <f t="shared" si="13"/>
        <v>0</v>
      </c>
      <c r="K42" s="859">
        <f t="shared" si="14"/>
        <v>0</v>
      </c>
      <c r="L42" s="275">
        <f t="shared" si="10"/>
        <v>0</v>
      </c>
      <c r="M42" s="852">
        <f t="shared" ref="M42:M66" si="16">IF(Y42="excesso","excesso",IF(L42=0,0,ROUND(L42*F42,2)))</f>
        <v>0</v>
      </c>
      <c r="N42" s="853"/>
      <c r="O42" s="854"/>
      <c r="P42" s="855">
        <f t="shared" ref="P42:P66" si="17">IF(L42=0,0,ROUND(L42*J42,2))</f>
        <v>0</v>
      </c>
      <c r="Q42" s="853"/>
      <c r="R42" s="854"/>
      <c r="S42" s="186">
        <f t="shared" si="11"/>
        <v>0</v>
      </c>
      <c r="U42" s="46" t="str">
        <f t="shared" si="5"/>
        <v/>
      </c>
      <c r="W42" s="272"/>
      <c r="X42" s="270">
        <f>IF(W42=0,0,IF(W42&lt;'med h'!W42,"pouco",IF(W42&gt;PROPOSTA!R42,"EXCESSO",W42-'med h'!W42)))</f>
        <v>0</v>
      </c>
      <c r="Y42" s="239">
        <f>IF('med h'!Y42-X42&lt;0,"excesso",'med h'!Y42-X42)</f>
        <v>0</v>
      </c>
      <c r="AY42" s="69"/>
      <c r="AZ42" s="69"/>
      <c r="BA42" s="69"/>
      <c r="BB42" s="69"/>
    </row>
    <row r="43" spans="1:54" x14ac:dyDescent="0.2">
      <c r="A43" s="49">
        <v>589420</v>
      </c>
      <c r="B43" s="50" t="s">
        <v>193</v>
      </c>
      <c r="C43" s="135" t="s">
        <v>174</v>
      </c>
      <c r="D43" s="194" t="s">
        <v>85</v>
      </c>
      <c r="E43" s="131" t="s">
        <v>18</v>
      </c>
      <c r="F43" s="856">
        <f>PROPOSTA!O43</f>
        <v>0</v>
      </c>
      <c r="G43" s="857">
        <f>PROPOSTA!Q43</f>
        <v>0</v>
      </c>
      <c r="H43" s="858"/>
      <c r="I43" s="179">
        <f t="shared" ref="I43:I52" si="18">$S$8</f>
        <v>0</v>
      </c>
      <c r="J43" s="859">
        <f t="shared" si="13"/>
        <v>0</v>
      </c>
      <c r="K43" s="859">
        <f t="shared" si="14"/>
        <v>0</v>
      </c>
      <c r="L43" s="275">
        <f t="shared" si="10"/>
        <v>0</v>
      </c>
      <c r="M43" s="852">
        <f t="shared" si="16"/>
        <v>0</v>
      </c>
      <c r="N43" s="853"/>
      <c r="O43" s="854"/>
      <c r="P43" s="855">
        <f t="shared" si="17"/>
        <v>0</v>
      </c>
      <c r="Q43" s="853"/>
      <c r="R43" s="854"/>
      <c r="S43" s="186">
        <f t="shared" si="11"/>
        <v>0</v>
      </c>
      <c r="U43" s="46" t="str">
        <f t="shared" si="5"/>
        <v/>
      </c>
      <c r="W43" s="272"/>
      <c r="X43" s="270">
        <f>IF(W43=0,0,IF(W43&lt;'med h'!W43,"pouco",IF(W43&gt;PROPOSTA!R43,"EXCESSO",W43-'med h'!W43)))</f>
        <v>0</v>
      </c>
      <c r="Y43" s="239">
        <f>IF('med h'!Y43-X43&lt;0,"excesso",'med h'!Y43-X43)</f>
        <v>0</v>
      </c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Y43" s="69"/>
      <c r="AZ43" s="69"/>
      <c r="BA43" s="69"/>
      <c r="BB43" s="69"/>
    </row>
    <row r="44" spans="1:54" x14ac:dyDescent="0.2">
      <c r="A44" s="53">
        <v>589520</v>
      </c>
      <c r="B44" s="54" t="s">
        <v>193</v>
      </c>
      <c r="C44" s="135" t="s">
        <v>175</v>
      </c>
      <c r="D44" s="194" t="s">
        <v>87</v>
      </c>
      <c r="E44" s="131" t="s">
        <v>18</v>
      </c>
      <c r="F44" s="856">
        <f>PROPOSTA!O44</f>
        <v>0</v>
      </c>
      <c r="G44" s="857">
        <f>PROPOSTA!Q44</f>
        <v>0</v>
      </c>
      <c r="H44" s="858"/>
      <c r="I44" s="179">
        <f t="shared" si="18"/>
        <v>0</v>
      </c>
      <c r="J44" s="859">
        <f t="shared" si="13"/>
        <v>0</v>
      </c>
      <c r="K44" s="859">
        <f t="shared" si="14"/>
        <v>0</v>
      </c>
      <c r="L44" s="275">
        <f t="shared" si="10"/>
        <v>0</v>
      </c>
      <c r="M44" s="852">
        <f t="shared" si="16"/>
        <v>0</v>
      </c>
      <c r="N44" s="853"/>
      <c r="O44" s="854"/>
      <c r="P44" s="855">
        <f t="shared" si="17"/>
        <v>0</v>
      </c>
      <c r="Q44" s="853"/>
      <c r="R44" s="854"/>
      <c r="S44" s="186">
        <f t="shared" si="11"/>
        <v>0</v>
      </c>
      <c r="U44" s="46" t="str">
        <f t="shared" si="5"/>
        <v/>
      </c>
      <c r="W44" s="272"/>
      <c r="X44" s="270">
        <f>IF(W44=0,0,IF(W44&lt;'med h'!W44,"pouco",IF(W44&gt;PROPOSTA!R44,"EXCESSO",W44-'med h'!W44)))</f>
        <v>0</v>
      </c>
      <c r="Y44" s="239">
        <f>IF('med h'!Y44-X44&lt;0,"excesso",'med h'!Y44-X44)</f>
        <v>0</v>
      </c>
      <c r="AU44" s="69"/>
      <c r="AV44" s="69"/>
      <c r="AY44" s="69"/>
      <c r="AZ44" s="69"/>
      <c r="BA44" s="69"/>
      <c r="BB44" s="69"/>
    </row>
    <row r="45" spans="1:54" x14ac:dyDescent="0.2">
      <c r="A45" s="53">
        <v>589520</v>
      </c>
      <c r="B45" s="54" t="s">
        <v>193</v>
      </c>
      <c r="C45" s="135" t="s">
        <v>176</v>
      </c>
      <c r="D45" s="194" t="s">
        <v>87</v>
      </c>
      <c r="E45" s="131" t="s">
        <v>18</v>
      </c>
      <c r="F45" s="856">
        <f>PROPOSTA!O45</f>
        <v>0</v>
      </c>
      <c r="G45" s="857">
        <f>PROPOSTA!Q45</f>
        <v>0</v>
      </c>
      <c r="H45" s="858"/>
      <c r="I45" s="179">
        <f t="shared" si="18"/>
        <v>0</v>
      </c>
      <c r="J45" s="859">
        <f t="shared" si="13"/>
        <v>0</v>
      </c>
      <c r="K45" s="859">
        <f t="shared" si="14"/>
        <v>0</v>
      </c>
      <c r="L45" s="275">
        <f t="shared" si="10"/>
        <v>0</v>
      </c>
      <c r="M45" s="852">
        <f t="shared" si="16"/>
        <v>0</v>
      </c>
      <c r="N45" s="853"/>
      <c r="O45" s="854"/>
      <c r="P45" s="855">
        <f t="shared" si="17"/>
        <v>0</v>
      </c>
      <c r="Q45" s="853"/>
      <c r="R45" s="854"/>
      <c r="S45" s="186">
        <f t="shared" si="11"/>
        <v>0</v>
      </c>
      <c r="U45" s="46" t="str">
        <f t="shared" si="5"/>
        <v/>
      </c>
      <c r="W45" s="272"/>
      <c r="X45" s="270">
        <f>IF(W45=0,0,IF(W45&lt;'med h'!W45,"pouco",IF(W45&gt;PROPOSTA!R45,"EXCESSO",W45-'med h'!W45)))</f>
        <v>0</v>
      </c>
      <c r="Y45" s="239">
        <f>IF('med h'!Y45-X45&lt;0,"excesso",'med h'!Y45-X45)</f>
        <v>0</v>
      </c>
      <c r="AU45" s="69"/>
      <c r="AV45" s="69"/>
      <c r="AY45" s="69"/>
      <c r="AZ45" s="69"/>
      <c r="BA45" s="69"/>
      <c r="BB45" s="69"/>
    </row>
    <row r="46" spans="1:54" x14ac:dyDescent="0.2">
      <c r="A46" s="53">
        <v>589520</v>
      </c>
      <c r="B46" s="54" t="s">
        <v>193</v>
      </c>
      <c r="C46" s="135" t="s">
        <v>177</v>
      </c>
      <c r="D46" s="194" t="s">
        <v>87</v>
      </c>
      <c r="E46" s="131" t="s">
        <v>18</v>
      </c>
      <c r="F46" s="856">
        <f>PROPOSTA!O46</f>
        <v>0</v>
      </c>
      <c r="G46" s="857">
        <f>PROPOSTA!Q46</f>
        <v>0</v>
      </c>
      <c r="H46" s="858"/>
      <c r="I46" s="179">
        <f t="shared" si="18"/>
        <v>0</v>
      </c>
      <c r="J46" s="859">
        <f t="shared" si="13"/>
        <v>0</v>
      </c>
      <c r="K46" s="859">
        <f t="shared" si="14"/>
        <v>0</v>
      </c>
      <c r="L46" s="275">
        <f t="shared" si="10"/>
        <v>0</v>
      </c>
      <c r="M46" s="852">
        <f t="shared" si="16"/>
        <v>0</v>
      </c>
      <c r="N46" s="853"/>
      <c r="O46" s="854"/>
      <c r="P46" s="855">
        <f t="shared" si="17"/>
        <v>0</v>
      </c>
      <c r="Q46" s="853"/>
      <c r="R46" s="854"/>
      <c r="S46" s="186">
        <f t="shared" si="11"/>
        <v>0</v>
      </c>
      <c r="U46" s="46" t="str">
        <f t="shared" si="5"/>
        <v/>
      </c>
      <c r="W46" s="272"/>
      <c r="X46" s="270">
        <f>IF(W46=0,0,IF(W46&lt;'med h'!W46,"pouco",IF(W46&gt;PROPOSTA!R46,"EXCESSO",W46-'med h'!W46)))</f>
        <v>0</v>
      </c>
      <c r="Y46" s="239">
        <f>IF('med h'!Y46-X46&lt;0,"excesso",'med h'!Y46-X46)</f>
        <v>0</v>
      </c>
      <c r="AU46" s="69"/>
      <c r="AV46" s="69"/>
      <c r="AY46" s="69"/>
      <c r="AZ46" s="69"/>
      <c r="BA46" s="69"/>
      <c r="BB46" s="69"/>
    </row>
    <row r="47" spans="1:54" x14ac:dyDescent="0.2">
      <c r="A47" s="53">
        <v>589520</v>
      </c>
      <c r="B47" s="54" t="s">
        <v>193</v>
      </c>
      <c r="C47" s="135" t="s">
        <v>178</v>
      </c>
      <c r="D47" s="194" t="s">
        <v>87</v>
      </c>
      <c r="E47" s="131" t="s">
        <v>18</v>
      </c>
      <c r="F47" s="856">
        <f>PROPOSTA!O47</f>
        <v>0</v>
      </c>
      <c r="G47" s="857">
        <f>PROPOSTA!Q47</f>
        <v>0</v>
      </c>
      <c r="H47" s="858"/>
      <c r="I47" s="179">
        <f t="shared" si="18"/>
        <v>0</v>
      </c>
      <c r="J47" s="859">
        <f t="shared" si="13"/>
        <v>0</v>
      </c>
      <c r="K47" s="859">
        <f t="shared" si="14"/>
        <v>0</v>
      </c>
      <c r="L47" s="275">
        <f t="shared" si="10"/>
        <v>0</v>
      </c>
      <c r="M47" s="852">
        <f t="shared" si="16"/>
        <v>0</v>
      </c>
      <c r="N47" s="853"/>
      <c r="O47" s="854"/>
      <c r="P47" s="855">
        <f t="shared" si="17"/>
        <v>0</v>
      </c>
      <c r="Q47" s="853"/>
      <c r="R47" s="854"/>
      <c r="S47" s="186">
        <f t="shared" si="11"/>
        <v>0</v>
      </c>
      <c r="U47" s="46" t="str">
        <f t="shared" si="5"/>
        <v/>
      </c>
      <c r="W47" s="272"/>
      <c r="X47" s="270">
        <f>IF(W47=0,0,IF(W47&lt;'med h'!W47,"pouco",IF(W47&gt;PROPOSTA!R47,"EXCESSO",W47-'med h'!W47)))</f>
        <v>0</v>
      </c>
      <c r="Y47" s="239">
        <f>IF('med h'!Y47-X47&lt;0,"excesso",'med h'!Y47-X47)</f>
        <v>0</v>
      </c>
      <c r="AU47" s="69"/>
      <c r="AV47" s="69"/>
      <c r="AY47" s="69"/>
      <c r="AZ47" s="69"/>
      <c r="BA47" s="69"/>
      <c r="BB47" s="69"/>
    </row>
    <row r="48" spans="1:54" x14ac:dyDescent="0.2">
      <c r="A48" s="53">
        <v>589220</v>
      </c>
      <c r="B48" s="54" t="s">
        <v>193</v>
      </c>
      <c r="C48" s="135" t="s">
        <v>194</v>
      </c>
      <c r="D48" s="194" t="s">
        <v>195</v>
      </c>
      <c r="E48" s="131" t="s">
        <v>18</v>
      </c>
      <c r="F48" s="856">
        <f>PROPOSTA!O48</f>
        <v>0</v>
      </c>
      <c r="G48" s="857">
        <f>PROPOSTA!Q48</f>
        <v>0</v>
      </c>
      <c r="H48" s="858"/>
      <c r="I48" s="179">
        <f t="shared" si="18"/>
        <v>0</v>
      </c>
      <c r="J48" s="859">
        <f t="shared" si="13"/>
        <v>0</v>
      </c>
      <c r="K48" s="859">
        <f t="shared" si="14"/>
        <v>0</v>
      </c>
      <c r="L48" s="275">
        <f t="shared" si="10"/>
        <v>0</v>
      </c>
      <c r="M48" s="852">
        <f t="shared" si="16"/>
        <v>0</v>
      </c>
      <c r="N48" s="853"/>
      <c r="O48" s="854"/>
      <c r="P48" s="855">
        <f t="shared" si="17"/>
        <v>0</v>
      </c>
      <c r="Q48" s="853"/>
      <c r="R48" s="854"/>
      <c r="S48" s="186">
        <f t="shared" si="11"/>
        <v>0</v>
      </c>
      <c r="U48" s="46" t="str">
        <f t="shared" si="5"/>
        <v/>
      </c>
      <c r="W48" s="272"/>
      <c r="X48" s="270">
        <f>IF(W48=0,0,IF(W48&lt;'med h'!W48,"pouco",IF(W48&gt;PROPOSTA!R48,"EXCESSO",W48-'med h'!W48)))</f>
        <v>0</v>
      </c>
      <c r="Y48" s="239">
        <f>IF('med h'!Y48-X48&lt;0,"excesso",'med h'!Y48-X48)</f>
        <v>0</v>
      </c>
      <c r="AU48" s="69"/>
      <c r="AV48" s="69"/>
      <c r="AY48" s="69"/>
      <c r="AZ48" s="69"/>
      <c r="BA48" s="69"/>
      <c r="BB48" s="69"/>
    </row>
    <row r="49" spans="1:54" x14ac:dyDescent="0.2">
      <c r="A49" s="53">
        <v>589320</v>
      </c>
      <c r="B49" s="54" t="s">
        <v>193</v>
      </c>
      <c r="C49" s="135" t="s">
        <v>179</v>
      </c>
      <c r="D49" s="194" t="s">
        <v>88</v>
      </c>
      <c r="E49" s="131" t="s">
        <v>18</v>
      </c>
      <c r="F49" s="856">
        <f>PROPOSTA!O49</f>
        <v>0</v>
      </c>
      <c r="G49" s="857">
        <f>PROPOSTA!Q49</f>
        <v>0</v>
      </c>
      <c r="H49" s="858"/>
      <c r="I49" s="179">
        <f t="shared" si="18"/>
        <v>0</v>
      </c>
      <c r="J49" s="859">
        <f t="shared" si="13"/>
        <v>0</v>
      </c>
      <c r="K49" s="859">
        <f t="shared" si="14"/>
        <v>0</v>
      </c>
      <c r="L49" s="275">
        <f t="shared" si="10"/>
        <v>0</v>
      </c>
      <c r="M49" s="852">
        <f t="shared" si="16"/>
        <v>0</v>
      </c>
      <c r="N49" s="853"/>
      <c r="O49" s="854"/>
      <c r="P49" s="855">
        <f t="shared" si="17"/>
        <v>0</v>
      </c>
      <c r="Q49" s="853"/>
      <c r="R49" s="854"/>
      <c r="S49" s="186">
        <f t="shared" si="11"/>
        <v>0</v>
      </c>
      <c r="U49" s="46" t="str">
        <f t="shared" si="5"/>
        <v/>
      </c>
      <c r="W49" s="272"/>
      <c r="X49" s="270">
        <f>IF(W49=0,0,IF(W49&lt;'med h'!W49,"pouco",IF(W49&gt;PROPOSTA!R49,"EXCESSO",W49-'med h'!W49)))</f>
        <v>0</v>
      </c>
      <c r="Y49" s="239">
        <f>IF('med h'!Y49-X49&lt;0,"excesso",'med h'!Y49-X49)</f>
        <v>0</v>
      </c>
      <c r="AU49" s="69"/>
      <c r="AV49" s="69"/>
      <c r="AY49" s="69"/>
      <c r="AZ49" s="69"/>
      <c r="BA49" s="69"/>
      <c r="BB49" s="69"/>
    </row>
    <row r="50" spans="1:54" x14ac:dyDescent="0.2">
      <c r="A50" s="53">
        <v>589320</v>
      </c>
      <c r="B50" s="54" t="s">
        <v>193</v>
      </c>
      <c r="C50" s="135" t="s">
        <v>180</v>
      </c>
      <c r="D50" s="194" t="s">
        <v>88</v>
      </c>
      <c r="E50" s="131" t="s">
        <v>18</v>
      </c>
      <c r="F50" s="856">
        <f>PROPOSTA!O50</f>
        <v>0</v>
      </c>
      <c r="G50" s="857">
        <f>PROPOSTA!Q50</f>
        <v>0</v>
      </c>
      <c r="H50" s="858"/>
      <c r="I50" s="179">
        <f t="shared" si="18"/>
        <v>0</v>
      </c>
      <c r="J50" s="859">
        <f t="shared" si="13"/>
        <v>0</v>
      </c>
      <c r="K50" s="859">
        <f t="shared" si="14"/>
        <v>0</v>
      </c>
      <c r="L50" s="275">
        <f t="shared" ref="L50:L66" si="19">X50</f>
        <v>0</v>
      </c>
      <c r="M50" s="852">
        <f t="shared" si="16"/>
        <v>0</v>
      </c>
      <c r="N50" s="853"/>
      <c r="O50" s="854"/>
      <c r="P50" s="855">
        <f t="shared" si="17"/>
        <v>0</v>
      </c>
      <c r="Q50" s="853"/>
      <c r="R50" s="854"/>
      <c r="S50" s="186">
        <f t="shared" si="11"/>
        <v>0</v>
      </c>
      <c r="U50" s="46" t="str">
        <f t="shared" si="5"/>
        <v/>
      </c>
      <c r="W50" s="272"/>
      <c r="X50" s="270">
        <f>IF(W50=0,0,IF(W50&lt;'med h'!W50,"pouco",IF(W50&gt;PROPOSTA!R50,"EXCESSO",W50-'med h'!W50)))</f>
        <v>0</v>
      </c>
      <c r="Y50" s="239">
        <f>IF('med h'!Y50-X50&lt;0,"excesso",'med h'!Y50-X50)</f>
        <v>0</v>
      </c>
      <c r="AU50" s="69"/>
      <c r="AV50" s="69"/>
      <c r="AY50" s="69"/>
      <c r="AZ50" s="69"/>
      <c r="BA50" s="69"/>
      <c r="BB50" s="69"/>
    </row>
    <row r="51" spans="1:54" x14ac:dyDescent="0.2">
      <c r="A51" s="53">
        <v>589320</v>
      </c>
      <c r="B51" s="54" t="s">
        <v>193</v>
      </c>
      <c r="C51" s="135" t="s">
        <v>181</v>
      </c>
      <c r="D51" s="194" t="s">
        <v>88</v>
      </c>
      <c r="E51" s="131" t="s">
        <v>18</v>
      </c>
      <c r="F51" s="856">
        <f>PROPOSTA!O51</f>
        <v>0</v>
      </c>
      <c r="G51" s="857">
        <f>PROPOSTA!Q51</f>
        <v>0</v>
      </c>
      <c r="H51" s="858"/>
      <c r="I51" s="179">
        <f t="shared" si="18"/>
        <v>0</v>
      </c>
      <c r="J51" s="859">
        <f t="shared" si="13"/>
        <v>0</v>
      </c>
      <c r="K51" s="859">
        <f t="shared" si="14"/>
        <v>0</v>
      </c>
      <c r="L51" s="275">
        <f t="shared" si="19"/>
        <v>0</v>
      </c>
      <c r="M51" s="852">
        <f t="shared" si="16"/>
        <v>0</v>
      </c>
      <c r="N51" s="853"/>
      <c r="O51" s="854"/>
      <c r="P51" s="855">
        <f t="shared" si="17"/>
        <v>0</v>
      </c>
      <c r="Q51" s="853"/>
      <c r="R51" s="854"/>
      <c r="S51" s="186">
        <f t="shared" si="11"/>
        <v>0</v>
      </c>
      <c r="U51" s="46" t="str">
        <f t="shared" si="5"/>
        <v/>
      </c>
      <c r="W51" s="272"/>
      <c r="X51" s="270">
        <f>IF(W51=0,0,IF(W51&lt;'med h'!W51,"pouco",IF(W51&gt;PROPOSTA!R51,"EXCESSO",W51-'med h'!W51)))</f>
        <v>0</v>
      </c>
      <c r="Y51" s="239">
        <f>IF('med h'!Y51-X51&lt;0,"excesso",'med h'!Y51-X51)</f>
        <v>0</v>
      </c>
      <c r="AU51" s="69"/>
      <c r="AV51" s="69"/>
      <c r="AY51" s="69"/>
      <c r="AZ51" s="69"/>
      <c r="BA51" s="69"/>
      <c r="BB51" s="69"/>
    </row>
    <row r="52" spans="1:54" x14ac:dyDescent="0.2">
      <c r="A52" s="53">
        <v>589520</v>
      </c>
      <c r="B52" s="54" t="s">
        <v>193</v>
      </c>
      <c r="C52" s="135" t="s">
        <v>182</v>
      </c>
      <c r="D52" s="194" t="s">
        <v>87</v>
      </c>
      <c r="E52" s="131" t="s">
        <v>18</v>
      </c>
      <c r="F52" s="856">
        <f>PROPOSTA!O52</f>
        <v>0</v>
      </c>
      <c r="G52" s="857">
        <f>PROPOSTA!Q52</f>
        <v>0</v>
      </c>
      <c r="H52" s="858"/>
      <c r="I52" s="179">
        <f t="shared" si="18"/>
        <v>0</v>
      </c>
      <c r="J52" s="859">
        <f t="shared" si="13"/>
        <v>0</v>
      </c>
      <c r="K52" s="859">
        <f t="shared" si="14"/>
        <v>0</v>
      </c>
      <c r="L52" s="275">
        <f t="shared" si="19"/>
        <v>0</v>
      </c>
      <c r="M52" s="852">
        <f t="shared" si="16"/>
        <v>0</v>
      </c>
      <c r="N52" s="853"/>
      <c r="O52" s="854"/>
      <c r="P52" s="855">
        <f t="shared" si="17"/>
        <v>0</v>
      </c>
      <c r="Q52" s="853"/>
      <c r="R52" s="854"/>
      <c r="S52" s="186">
        <f t="shared" si="11"/>
        <v>0</v>
      </c>
      <c r="U52" s="46" t="str">
        <f t="shared" si="5"/>
        <v/>
      </c>
      <c r="W52" s="272"/>
      <c r="X52" s="270">
        <f>IF(W52=0,0,IF(W52&lt;'med h'!W52,"pouco",IF(W52&gt;PROPOSTA!R52,"EXCESSO",W52-'med h'!W52)))</f>
        <v>0</v>
      </c>
      <c r="Y52" s="239">
        <f>IF('med h'!Y52-X52&lt;0,"excesso",'med h'!Y52-X52)</f>
        <v>0</v>
      </c>
      <c r="AU52" s="69"/>
      <c r="AV52" s="69"/>
      <c r="AY52" s="69"/>
      <c r="AZ52" s="69"/>
      <c r="BA52" s="69"/>
      <c r="BB52" s="69"/>
    </row>
    <row r="53" spans="1:54" x14ac:dyDescent="0.2">
      <c r="A53" s="53">
        <v>589000</v>
      </c>
      <c r="B53" s="54" t="s">
        <v>193</v>
      </c>
      <c r="C53" s="135" t="s">
        <v>183</v>
      </c>
      <c r="D53" s="194" t="s">
        <v>89</v>
      </c>
      <c r="E53" s="131" t="s">
        <v>18</v>
      </c>
      <c r="F53" s="856">
        <f>PROPOSTA!O53</f>
        <v>0</v>
      </c>
      <c r="G53" s="857">
        <f>PROPOSTA!Q53</f>
        <v>0</v>
      </c>
      <c r="H53" s="858"/>
      <c r="I53" s="179">
        <f t="shared" ref="I53:I65" si="20">$S$7</f>
        <v>0</v>
      </c>
      <c r="J53" s="859">
        <f t="shared" si="13"/>
        <v>0</v>
      </c>
      <c r="K53" s="859">
        <f t="shared" si="14"/>
        <v>0</v>
      </c>
      <c r="L53" s="275">
        <f t="shared" si="19"/>
        <v>0</v>
      </c>
      <c r="M53" s="852">
        <f t="shared" si="16"/>
        <v>0</v>
      </c>
      <c r="N53" s="853"/>
      <c r="O53" s="854"/>
      <c r="P53" s="855">
        <f t="shared" si="17"/>
        <v>0</v>
      </c>
      <c r="Q53" s="853"/>
      <c r="R53" s="854"/>
      <c r="S53" s="186">
        <f t="shared" si="11"/>
        <v>0</v>
      </c>
      <c r="U53" s="46" t="str">
        <f t="shared" si="5"/>
        <v/>
      </c>
      <c r="W53" s="272"/>
      <c r="X53" s="270">
        <f>IF(W53=0,0,IF(W53&lt;'med h'!W53,"pouco",IF(W53&gt;PROPOSTA!R53,"EXCESSO",W53-'med h'!W53)))</f>
        <v>0</v>
      </c>
      <c r="Y53" s="239">
        <f>IF('med h'!Y53-X53&lt;0,"excesso",'med h'!Y53-X53)</f>
        <v>0</v>
      </c>
      <c r="AU53" s="69"/>
      <c r="AV53" s="69"/>
      <c r="AY53" s="69"/>
      <c r="AZ53" s="69"/>
      <c r="BA53" s="69"/>
      <c r="BB53" s="69"/>
    </row>
    <row r="54" spans="1:54" x14ac:dyDescent="0.2">
      <c r="A54" s="53">
        <v>589000</v>
      </c>
      <c r="B54" s="54" t="s">
        <v>193</v>
      </c>
      <c r="C54" s="135" t="s">
        <v>184</v>
      </c>
      <c r="D54" s="194" t="s">
        <v>89</v>
      </c>
      <c r="E54" s="131" t="s">
        <v>18</v>
      </c>
      <c r="F54" s="856">
        <f>PROPOSTA!O54</f>
        <v>0</v>
      </c>
      <c r="G54" s="857">
        <f>PROPOSTA!Q54</f>
        <v>0</v>
      </c>
      <c r="H54" s="858"/>
      <c r="I54" s="179">
        <f t="shared" si="20"/>
        <v>0</v>
      </c>
      <c r="J54" s="859">
        <f t="shared" si="13"/>
        <v>0</v>
      </c>
      <c r="K54" s="859">
        <f t="shared" si="14"/>
        <v>0</v>
      </c>
      <c r="L54" s="275">
        <f t="shared" si="19"/>
        <v>0</v>
      </c>
      <c r="M54" s="852">
        <f t="shared" si="16"/>
        <v>0</v>
      </c>
      <c r="N54" s="853"/>
      <c r="O54" s="854"/>
      <c r="P54" s="855">
        <f t="shared" si="17"/>
        <v>0</v>
      </c>
      <c r="Q54" s="853"/>
      <c r="R54" s="854"/>
      <c r="S54" s="186">
        <f t="shared" si="11"/>
        <v>0</v>
      </c>
      <c r="U54" s="46" t="str">
        <f t="shared" si="5"/>
        <v/>
      </c>
      <c r="W54" s="272"/>
      <c r="X54" s="270">
        <f>IF(W54=0,0,IF(W54&lt;'med h'!W54,"pouco",IF(W54&gt;PROPOSTA!R54,"EXCESSO",W54-'med h'!W54)))</f>
        <v>0</v>
      </c>
      <c r="Y54" s="239">
        <f>IF('med h'!Y54-X54&lt;0,"excesso",'med h'!Y54-X54)</f>
        <v>0</v>
      </c>
      <c r="AU54" s="69"/>
      <c r="AV54" s="69"/>
      <c r="AY54" s="69"/>
      <c r="AZ54" s="69"/>
      <c r="BA54" s="69"/>
      <c r="BB54" s="69"/>
    </row>
    <row r="55" spans="1:54" x14ac:dyDescent="0.2">
      <c r="A55" s="53">
        <v>589000</v>
      </c>
      <c r="B55" s="54" t="s">
        <v>193</v>
      </c>
      <c r="C55" s="135" t="s">
        <v>185</v>
      </c>
      <c r="D55" s="194" t="s">
        <v>89</v>
      </c>
      <c r="E55" s="131" t="s">
        <v>18</v>
      </c>
      <c r="F55" s="856">
        <f>PROPOSTA!O55</f>
        <v>0</v>
      </c>
      <c r="G55" s="857">
        <f>PROPOSTA!Q55</f>
        <v>0</v>
      </c>
      <c r="H55" s="858"/>
      <c r="I55" s="179">
        <f t="shared" si="20"/>
        <v>0</v>
      </c>
      <c r="J55" s="859">
        <f t="shared" si="13"/>
        <v>0</v>
      </c>
      <c r="K55" s="859">
        <f t="shared" si="14"/>
        <v>0</v>
      </c>
      <c r="L55" s="275">
        <f t="shared" si="19"/>
        <v>0</v>
      </c>
      <c r="M55" s="852">
        <f t="shared" si="16"/>
        <v>0</v>
      </c>
      <c r="N55" s="853"/>
      <c r="O55" s="854"/>
      <c r="P55" s="855">
        <f t="shared" si="17"/>
        <v>0</v>
      </c>
      <c r="Q55" s="853"/>
      <c r="R55" s="854"/>
      <c r="S55" s="186">
        <f t="shared" si="11"/>
        <v>0</v>
      </c>
      <c r="U55" s="46" t="str">
        <f t="shared" si="5"/>
        <v/>
      </c>
      <c r="W55" s="272"/>
      <c r="X55" s="270">
        <f>IF(W55=0,0,IF(W55&lt;'med h'!W55,"pouco",IF(W55&gt;PROPOSTA!R55,"EXCESSO",W55-'med h'!W55)))</f>
        <v>0</v>
      </c>
      <c r="Y55" s="239">
        <f>IF('med h'!Y55-X55&lt;0,"excesso",'med h'!Y55-X55)</f>
        <v>0</v>
      </c>
      <c r="AY55" s="69"/>
      <c r="AZ55" s="69"/>
      <c r="BA55" s="69"/>
      <c r="BB55" s="69"/>
    </row>
    <row r="56" spans="1:54" x14ac:dyDescent="0.2">
      <c r="A56" s="53">
        <v>589000</v>
      </c>
      <c r="B56" s="54" t="s">
        <v>193</v>
      </c>
      <c r="C56" s="135" t="s">
        <v>186</v>
      </c>
      <c r="D56" s="194" t="s">
        <v>89</v>
      </c>
      <c r="E56" s="131" t="s">
        <v>18</v>
      </c>
      <c r="F56" s="856">
        <f>PROPOSTA!O56</f>
        <v>0</v>
      </c>
      <c r="G56" s="857">
        <f>PROPOSTA!Q56</f>
        <v>0</v>
      </c>
      <c r="H56" s="858"/>
      <c r="I56" s="179">
        <f t="shared" si="20"/>
        <v>0</v>
      </c>
      <c r="J56" s="859">
        <f t="shared" si="13"/>
        <v>0</v>
      </c>
      <c r="K56" s="859">
        <f t="shared" si="14"/>
        <v>0</v>
      </c>
      <c r="L56" s="275">
        <f t="shared" si="19"/>
        <v>0</v>
      </c>
      <c r="M56" s="852">
        <f t="shared" si="16"/>
        <v>0</v>
      </c>
      <c r="N56" s="853"/>
      <c r="O56" s="854"/>
      <c r="P56" s="855">
        <f t="shared" si="17"/>
        <v>0</v>
      </c>
      <c r="Q56" s="853"/>
      <c r="R56" s="854"/>
      <c r="S56" s="186">
        <f t="shared" si="11"/>
        <v>0</v>
      </c>
      <c r="U56" s="46" t="str">
        <f t="shared" si="5"/>
        <v/>
      </c>
      <c r="W56" s="272"/>
      <c r="X56" s="270">
        <f>IF(W56=0,0,IF(W56&lt;'med h'!W56,"pouco",IF(W56&gt;PROPOSTA!R56,"EXCESSO",W56-'med h'!W56)))</f>
        <v>0</v>
      </c>
      <c r="Y56" s="239">
        <f>IF('med h'!Y56-X56&lt;0,"excesso",'med h'!Y56-X56)</f>
        <v>0</v>
      </c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Y56" s="69"/>
      <c r="AZ56" s="69"/>
      <c r="BA56" s="69"/>
      <c r="BB56" s="69"/>
    </row>
    <row r="57" spans="1:54" x14ac:dyDescent="0.2">
      <c r="A57" s="53">
        <v>589000</v>
      </c>
      <c r="B57" s="54" t="s">
        <v>193</v>
      </c>
      <c r="C57" s="135" t="s">
        <v>187</v>
      </c>
      <c r="D57" s="194" t="s">
        <v>89</v>
      </c>
      <c r="E57" s="131" t="s">
        <v>18</v>
      </c>
      <c r="F57" s="856">
        <f>PROPOSTA!O57</f>
        <v>0</v>
      </c>
      <c r="G57" s="857">
        <f>PROPOSTA!Q57</f>
        <v>0</v>
      </c>
      <c r="H57" s="858"/>
      <c r="I57" s="179">
        <f t="shared" si="20"/>
        <v>0</v>
      </c>
      <c r="J57" s="859">
        <f t="shared" si="13"/>
        <v>0</v>
      </c>
      <c r="K57" s="859">
        <f t="shared" si="14"/>
        <v>0</v>
      </c>
      <c r="L57" s="275">
        <f t="shared" si="19"/>
        <v>0</v>
      </c>
      <c r="M57" s="852">
        <f t="shared" si="16"/>
        <v>0</v>
      </c>
      <c r="N57" s="853"/>
      <c r="O57" s="854"/>
      <c r="P57" s="855">
        <f t="shared" si="17"/>
        <v>0</v>
      </c>
      <c r="Q57" s="853"/>
      <c r="R57" s="854"/>
      <c r="S57" s="186">
        <f t="shared" si="11"/>
        <v>0</v>
      </c>
      <c r="U57" s="46" t="str">
        <f t="shared" si="5"/>
        <v/>
      </c>
      <c r="W57" s="272"/>
      <c r="X57" s="270">
        <f>IF(W57=0,0,IF(W57&lt;'med h'!W57,"pouco",IF(W57&gt;PROPOSTA!R57,"EXCESSO",W57-'med h'!W57)))</f>
        <v>0</v>
      </c>
      <c r="Y57" s="239">
        <f>IF('med h'!Y57-X57&lt;0,"excesso",'med h'!Y57-X57)</f>
        <v>0</v>
      </c>
      <c r="AY57" s="69"/>
      <c r="AZ57" s="69"/>
      <c r="BA57" s="69"/>
      <c r="BB57" s="69"/>
    </row>
    <row r="58" spans="1:54" x14ac:dyDescent="0.2">
      <c r="A58" s="55">
        <v>589000</v>
      </c>
      <c r="B58" s="56" t="s">
        <v>193</v>
      </c>
      <c r="C58" s="136" t="s">
        <v>188</v>
      </c>
      <c r="D58" s="194" t="s">
        <v>89</v>
      </c>
      <c r="E58" s="131" t="s">
        <v>18</v>
      </c>
      <c r="F58" s="856">
        <f>PROPOSTA!O58</f>
        <v>0</v>
      </c>
      <c r="G58" s="857">
        <f>PROPOSTA!Q58</f>
        <v>0</v>
      </c>
      <c r="H58" s="858"/>
      <c r="I58" s="179">
        <f t="shared" si="20"/>
        <v>0</v>
      </c>
      <c r="J58" s="859">
        <f t="shared" ref="J58:J66" si="21">IF(F58=0,0,F58*(1+I58))</f>
        <v>0</v>
      </c>
      <c r="K58" s="859">
        <f t="shared" ref="K58:K66" si="22">G58+J58</f>
        <v>0</v>
      </c>
      <c r="L58" s="275">
        <f t="shared" si="19"/>
        <v>0</v>
      </c>
      <c r="M58" s="852">
        <f t="shared" si="16"/>
        <v>0</v>
      </c>
      <c r="N58" s="853"/>
      <c r="O58" s="854"/>
      <c r="P58" s="855">
        <f t="shared" si="17"/>
        <v>0</v>
      </c>
      <c r="Q58" s="853"/>
      <c r="R58" s="854"/>
      <c r="S58" s="186">
        <f t="shared" si="11"/>
        <v>0</v>
      </c>
      <c r="U58" s="46" t="str">
        <f t="shared" si="5"/>
        <v/>
      </c>
      <c r="W58" s="272"/>
      <c r="X58" s="270">
        <f>IF(W58=0,0,IF(W58&lt;'med h'!W58,"pouco",IF(W58&gt;PROPOSTA!R58,"EXCESSO",W58-'med h'!W58)))</f>
        <v>0</v>
      </c>
      <c r="Y58" s="239">
        <f>IF('med h'!Y58-X58&lt;0,"excesso",'med h'!Y58-X58)</f>
        <v>0</v>
      </c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Y58" s="69"/>
      <c r="AZ58" s="69"/>
      <c r="BA58" s="69"/>
      <c r="BB58" s="69"/>
    </row>
    <row r="59" spans="1:54" x14ac:dyDescent="0.2">
      <c r="A59" s="55">
        <v>589000</v>
      </c>
      <c r="B59" s="56" t="s">
        <v>193</v>
      </c>
      <c r="C59" s="136" t="s">
        <v>189</v>
      </c>
      <c r="D59" s="194" t="s">
        <v>89</v>
      </c>
      <c r="E59" s="131" t="s">
        <v>18</v>
      </c>
      <c r="F59" s="856">
        <f>PROPOSTA!O59</f>
        <v>0</v>
      </c>
      <c r="G59" s="857">
        <f>PROPOSTA!Q59</f>
        <v>0</v>
      </c>
      <c r="H59" s="858"/>
      <c r="I59" s="179">
        <f t="shared" si="20"/>
        <v>0</v>
      </c>
      <c r="J59" s="859">
        <f t="shared" ref="J59:J61" si="23">IF(F59=0,0,F59*(1+I59))</f>
        <v>0</v>
      </c>
      <c r="K59" s="859">
        <f t="shared" ref="K59:K61" si="24">G59+J59</f>
        <v>0</v>
      </c>
      <c r="L59" s="275">
        <f t="shared" ref="L59:L61" si="25">X59</f>
        <v>0</v>
      </c>
      <c r="M59" s="852">
        <f t="shared" si="16"/>
        <v>0</v>
      </c>
      <c r="N59" s="853"/>
      <c r="O59" s="854"/>
      <c r="P59" s="855">
        <f t="shared" si="17"/>
        <v>0</v>
      </c>
      <c r="Q59" s="853"/>
      <c r="R59" s="854"/>
      <c r="S59" s="186">
        <f t="shared" ref="S59:S61" si="26">P59-M59</f>
        <v>0</v>
      </c>
      <c r="U59" s="46" t="str">
        <f t="shared" ref="U59:U61" si="27">IF(T59="X","x",IF(P59&gt;0,"x",""))</f>
        <v/>
      </c>
      <c r="W59" s="272"/>
      <c r="X59" s="270">
        <f>IF(W59=0,0,IF(W59&lt;'med h'!W59,"pouco",IF(W59&gt;PROPOSTA!R59,"EXCESSO",W59-'med h'!W59)))</f>
        <v>0</v>
      </c>
      <c r="Y59" s="239">
        <f>IF('med h'!Y59-X59&lt;0,"excesso",'med h'!Y59-X59)</f>
        <v>0</v>
      </c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Y59" s="69"/>
      <c r="AZ59" s="69"/>
      <c r="BA59" s="69"/>
      <c r="BB59" s="69"/>
    </row>
    <row r="60" spans="1:54" x14ac:dyDescent="0.2">
      <c r="A60" s="55">
        <v>589000</v>
      </c>
      <c r="B60" s="56" t="s">
        <v>193</v>
      </c>
      <c r="C60" s="136" t="s">
        <v>190</v>
      </c>
      <c r="D60" s="194" t="s">
        <v>89</v>
      </c>
      <c r="E60" s="131" t="s">
        <v>18</v>
      </c>
      <c r="F60" s="856">
        <f>PROPOSTA!O60</f>
        <v>0</v>
      </c>
      <c r="G60" s="857">
        <f>PROPOSTA!Q60</f>
        <v>0</v>
      </c>
      <c r="H60" s="858"/>
      <c r="I60" s="179">
        <f t="shared" si="20"/>
        <v>0</v>
      </c>
      <c r="J60" s="859">
        <f t="shared" si="23"/>
        <v>0</v>
      </c>
      <c r="K60" s="859">
        <f t="shared" si="24"/>
        <v>0</v>
      </c>
      <c r="L60" s="275">
        <f t="shared" si="25"/>
        <v>0</v>
      </c>
      <c r="M60" s="852">
        <f t="shared" si="16"/>
        <v>0</v>
      </c>
      <c r="N60" s="853"/>
      <c r="O60" s="854"/>
      <c r="P60" s="855">
        <f t="shared" si="17"/>
        <v>0</v>
      </c>
      <c r="Q60" s="853"/>
      <c r="R60" s="854"/>
      <c r="S60" s="186">
        <f t="shared" si="26"/>
        <v>0</v>
      </c>
      <c r="U60" s="46" t="str">
        <f t="shared" si="27"/>
        <v/>
      </c>
      <c r="W60" s="272"/>
      <c r="X60" s="270">
        <f>IF(W60=0,0,IF(W60&lt;'med h'!W60,"pouco",IF(W60&gt;PROPOSTA!R60,"EXCESSO",W60-'med h'!W60)))</f>
        <v>0</v>
      </c>
      <c r="Y60" s="239">
        <f>IF('med h'!Y60-X60&lt;0,"excesso",'med h'!Y60-X60)</f>
        <v>0</v>
      </c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Y60" s="69"/>
      <c r="AZ60" s="69"/>
      <c r="BA60" s="69"/>
      <c r="BB60" s="69"/>
    </row>
    <row r="61" spans="1:54" x14ac:dyDescent="0.2">
      <c r="A61" s="55">
        <v>589000</v>
      </c>
      <c r="B61" s="56" t="s">
        <v>193</v>
      </c>
      <c r="C61" s="136" t="s">
        <v>191</v>
      </c>
      <c r="D61" s="194" t="s">
        <v>89</v>
      </c>
      <c r="E61" s="131" t="s">
        <v>18</v>
      </c>
      <c r="F61" s="856">
        <f>PROPOSTA!O61</f>
        <v>0</v>
      </c>
      <c r="G61" s="857">
        <f>PROPOSTA!Q61</f>
        <v>0</v>
      </c>
      <c r="H61" s="858"/>
      <c r="I61" s="179">
        <f t="shared" si="20"/>
        <v>0</v>
      </c>
      <c r="J61" s="859">
        <f t="shared" si="23"/>
        <v>0</v>
      </c>
      <c r="K61" s="859">
        <f t="shared" si="24"/>
        <v>0</v>
      </c>
      <c r="L61" s="275">
        <f t="shared" si="25"/>
        <v>0</v>
      </c>
      <c r="M61" s="852">
        <f t="shared" si="16"/>
        <v>0</v>
      </c>
      <c r="N61" s="853"/>
      <c r="O61" s="854"/>
      <c r="P61" s="855">
        <f t="shared" si="17"/>
        <v>0</v>
      </c>
      <c r="Q61" s="853"/>
      <c r="R61" s="854"/>
      <c r="S61" s="186">
        <f t="shared" si="26"/>
        <v>0</v>
      </c>
      <c r="U61" s="46" t="str">
        <f t="shared" si="27"/>
        <v/>
      </c>
      <c r="W61" s="272"/>
      <c r="X61" s="270">
        <f>IF(W61=0,0,IF(W61&lt;'med h'!W61,"pouco",IF(W61&gt;PROPOSTA!R61,"EXCESSO",W61-'med h'!W61)))</f>
        <v>0</v>
      </c>
      <c r="Y61" s="239">
        <f>IF('med h'!Y61-X61&lt;0,"excesso",'med h'!Y61-X61)</f>
        <v>0</v>
      </c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Y61" s="69"/>
      <c r="AZ61" s="69"/>
      <c r="BA61" s="69"/>
      <c r="BB61" s="69"/>
    </row>
    <row r="62" spans="1:54" x14ac:dyDescent="0.2">
      <c r="A62" s="53">
        <v>589030</v>
      </c>
      <c r="B62" s="54" t="s">
        <v>193</v>
      </c>
      <c r="C62" s="135" t="s">
        <v>196</v>
      </c>
      <c r="D62" s="194" t="s">
        <v>200</v>
      </c>
      <c r="E62" s="131" t="s">
        <v>18</v>
      </c>
      <c r="F62" s="856">
        <f>PROPOSTA!O62</f>
        <v>0</v>
      </c>
      <c r="G62" s="857">
        <f>PROPOSTA!Q62</f>
        <v>0</v>
      </c>
      <c r="H62" s="858"/>
      <c r="I62" s="179">
        <f t="shared" si="20"/>
        <v>0</v>
      </c>
      <c r="J62" s="859">
        <f t="shared" si="21"/>
        <v>0</v>
      </c>
      <c r="K62" s="859">
        <f t="shared" si="22"/>
        <v>0</v>
      </c>
      <c r="L62" s="275">
        <f t="shared" si="19"/>
        <v>0</v>
      </c>
      <c r="M62" s="852">
        <f t="shared" si="16"/>
        <v>0</v>
      </c>
      <c r="N62" s="853"/>
      <c r="O62" s="854"/>
      <c r="P62" s="855">
        <f t="shared" si="17"/>
        <v>0</v>
      </c>
      <c r="Q62" s="853"/>
      <c r="R62" s="854"/>
      <c r="S62" s="186">
        <f t="shared" si="11"/>
        <v>0</v>
      </c>
      <c r="U62" s="46" t="str">
        <f t="shared" si="5"/>
        <v/>
      </c>
      <c r="W62" s="272"/>
      <c r="X62" s="270">
        <f>IF(W62=0,0,IF(W62&lt;'med h'!W62,"pouco",IF(W62&gt;PROPOSTA!R62,"EXCESSO",W62-'med h'!W62)))</f>
        <v>0</v>
      </c>
      <c r="Y62" s="239">
        <f>IF('med h'!Y62-X62&lt;0,"excesso",'med h'!Y62-X62)</f>
        <v>0</v>
      </c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Y62" s="69"/>
      <c r="AZ62" s="69"/>
      <c r="BA62" s="69"/>
      <c r="BB62" s="69"/>
    </row>
    <row r="63" spans="1:54" x14ac:dyDescent="0.2">
      <c r="A63" s="53">
        <v>589040</v>
      </c>
      <c r="B63" s="54" t="s">
        <v>193</v>
      </c>
      <c r="C63" s="135" t="s">
        <v>197</v>
      </c>
      <c r="D63" s="194" t="s">
        <v>201</v>
      </c>
      <c r="E63" s="131" t="s">
        <v>18</v>
      </c>
      <c r="F63" s="856">
        <f>PROPOSTA!O63</f>
        <v>0</v>
      </c>
      <c r="G63" s="857">
        <f>PROPOSTA!Q63</f>
        <v>0</v>
      </c>
      <c r="H63" s="858"/>
      <c r="I63" s="179">
        <f t="shared" si="20"/>
        <v>0</v>
      </c>
      <c r="J63" s="859">
        <f t="shared" ref="J63:J64" si="28">IF(F63=0,0,F63*(1+I63))</f>
        <v>0</v>
      </c>
      <c r="K63" s="859">
        <f t="shared" ref="K63:K64" si="29">G63+J63</f>
        <v>0</v>
      </c>
      <c r="L63" s="275">
        <f t="shared" ref="L63:L64" si="30">X63</f>
        <v>0</v>
      </c>
      <c r="M63" s="852">
        <f t="shared" si="16"/>
        <v>0</v>
      </c>
      <c r="N63" s="853"/>
      <c r="O63" s="854"/>
      <c r="P63" s="855">
        <f t="shared" si="17"/>
        <v>0</v>
      </c>
      <c r="Q63" s="853"/>
      <c r="R63" s="854"/>
      <c r="S63" s="186">
        <f t="shared" ref="S63:S64" si="31">P63-M63</f>
        <v>0</v>
      </c>
      <c r="U63" s="46" t="str">
        <f t="shared" ref="U63:U64" si="32">IF(T63="X","x",IF(P63&gt;0,"x",""))</f>
        <v/>
      </c>
      <c r="W63" s="272"/>
      <c r="X63" s="270">
        <f>IF(W63=0,0,IF(W63&lt;'med h'!W63,"pouco",IF(W63&gt;PROPOSTA!R63,"EXCESSO",W63-'med h'!W63)))</f>
        <v>0</v>
      </c>
      <c r="Y63" s="239">
        <f>IF('med h'!Y63-X63&lt;0,"excesso",'med h'!Y63-X63)</f>
        <v>0</v>
      </c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Y63" s="69"/>
      <c r="AZ63" s="69"/>
      <c r="BA63" s="69"/>
      <c r="BB63" s="69"/>
    </row>
    <row r="64" spans="1:54" x14ac:dyDescent="0.2">
      <c r="A64" s="53">
        <v>589060</v>
      </c>
      <c r="B64" s="54" t="s">
        <v>193</v>
      </c>
      <c r="C64" s="135" t="s">
        <v>198</v>
      </c>
      <c r="D64" s="194" t="s">
        <v>205</v>
      </c>
      <c r="E64" s="131" t="s">
        <v>18</v>
      </c>
      <c r="F64" s="856">
        <f>PROPOSTA!O64</f>
        <v>0</v>
      </c>
      <c r="G64" s="857">
        <f>PROPOSTA!Q64</f>
        <v>0</v>
      </c>
      <c r="H64" s="858"/>
      <c r="I64" s="179">
        <f t="shared" si="20"/>
        <v>0</v>
      </c>
      <c r="J64" s="859">
        <f t="shared" si="28"/>
        <v>0</v>
      </c>
      <c r="K64" s="859">
        <f t="shared" si="29"/>
        <v>0</v>
      </c>
      <c r="L64" s="275">
        <f t="shared" si="30"/>
        <v>0</v>
      </c>
      <c r="M64" s="852">
        <f t="shared" si="16"/>
        <v>0</v>
      </c>
      <c r="N64" s="853"/>
      <c r="O64" s="854"/>
      <c r="P64" s="855">
        <f t="shared" si="17"/>
        <v>0</v>
      </c>
      <c r="Q64" s="853"/>
      <c r="R64" s="854"/>
      <c r="S64" s="186">
        <f t="shared" si="31"/>
        <v>0</v>
      </c>
      <c r="U64" s="46" t="str">
        <f t="shared" si="32"/>
        <v/>
      </c>
      <c r="W64" s="272"/>
      <c r="X64" s="270">
        <f>IF(W64=0,0,IF(W64&lt;'med h'!W64,"pouco",IF(W64&gt;PROPOSTA!R64,"EXCESSO",W64-'med h'!W64)))</f>
        <v>0</v>
      </c>
      <c r="Y64" s="239">
        <f>IF('med h'!Y64-X64&lt;0,"excesso",'med h'!Y64-X64)</f>
        <v>0</v>
      </c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Y64" s="69"/>
      <c r="AZ64" s="69"/>
      <c r="BA64" s="69"/>
      <c r="BB64" s="69"/>
    </row>
    <row r="65" spans="1:54" x14ac:dyDescent="0.2">
      <c r="A65" s="53">
        <v>589050</v>
      </c>
      <c r="B65" s="54" t="s">
        <v>193</v>
      </c>
      <c r="C65" s="135" t="s">
        <v>192</v>
      </c>
      <c r="D65" s="194" t="s">
        <v>90</v>
      </c>
      <c r="E65" s="131" t="s">
        <v>18</v>
      </c>
      <c r="F65" s="856">
        <f>PROPOSTA!O65</f>
        <v>0</v>
      </c>
      <c r="G65" s="857">
        <f>PROPOSTA!Q65</f>
        <v>0</v>
      </c>
      <c r="H65" s="858"/>
      <c r="I65" s="179">
        <f t="shared" si="20"/>
        <v>0</v>
      </c>
      <c r="J65" s="859">
        <f t="shared" si="21"/>
        <v>0</v>
      </c>
      <c r="K65" s="859">
        <f t="shared" si="22"/>
        <v>0</v>
      </c>
      <c r="L65" s="275">
        <f t="shared" si="19"/>
        <v>0</v>
      </c>
      <c r="M65" s="852">
        <f t="shared" si="16"/>
        <v>0</v>
      </c>
      <c r="N65" s="853"/>
      <c r="O65" s="854"/>
      <c r="P65" s="855">
        <f t="shared" si="17"/>
        <v>0</v>
      </c>
      <c r="Q65" s="853"/>
      <c r="R65" s="854"/>
      <c r="S65" s="186">
        <f t="shared" si="11"/>
        <v>0</v>
      </c>
      <c r="U65" s="46" t="str">
        <f t="shared" si="5"/>
        <v/>
      </c>
      <c r="W65" s="272"/>
      <c r="X65" s="270">
        <f>IF(W65=0,0,IF(W65&lt;'med h'!W65,"pouco",IF(W65&gt;PROPOSTA!R65,"EXCESSO",W65-'med h'!W65)))</f>
        <v>0</v>
      </c>
      <c r="Y65" s="239">
        <f>IF('med h'!Y65-X65&lt;0,"excesso",'med h'!Y65-X65)</f>
        <v>0</v>
      </c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Y65" s="69"/>
      <c r="AZ65" s="69"/>
      <c r="BA65" s="69"/>
      <c r="BB65" s="69"/>
    </row>
    <row r="66" spans="1:54" ht="10.8" thickBot="1" x14ac:dyDescent="0.25">
      <c r="A66" s="415">
        <v>589180</v>
      </c>
      <c r="B66" s="418" t="s">
        <v>193</v>
      </c>
      <c r="C66" s="419" t="s">
        <v>199</v>
      </c>
      <c r="D66" s="196" t="s">
        <v>202</v>
      </c>
      <c r="E66" s="420" t="s">
        <v>18</v>
      </c>
      <c r="F66" s="874">
        <f>PROPOSTA!O66</f>
        <v>0</v>
      </c>
      <c r="G66" s="875">
        <f>PROPOSTA!Q66</f>
        <v>0</v>
      </c>
      <c r="H66" s="876"/>
      <c r="I66" s="421">
        <f>$S$8</f>
        <v>0</v>
      </c>
      <c r="J66" s="860">
        <f t="shared" si="21"/>
        <v>0</v>
      </c>
      <c r="K66" s="860">
        <f t="shared" si="22"/>
        <v>0</v>
      </c>
      <c r="L66" s="276">
        <f t="shared" si="19"/>
        <v>0</v>
      </c>
      <c r="M66" s="872">
        <f t="shared" si="16"/>
        <v>0</v>
      </c>
      <c r="N66" s="863"/>
      <c r="O66" s="864"/>
      <c r="P66" s="862">
        <f t="shared" si="17"/>
        <v>0</v>
      </c>
      <c r="Q66" s="863"/>
      <c r="R66" s="864"/>
      <c r="S66" s="188">
        <f t="shared" si="11"/>
        <v>0</v>
      </c>
      <c r="U66" s="46" t="str">
        <f t="shared" si="5"/>
        <v/>
      </c>
      <c r="W66" s="272"/>
      <c r="X66" s="270">
        <f>IF(W66=0,0,IF(W66&lt;'med h'!W66,"pouco",IF(W66&gt;PROPOSTA!R66,"EXCESSO",W66-'med h'!W66)))</f>
        <v>0</v>
      </c>
      <c r="Y66" s="239">
        <f>IF('med h'!Y66-X66&lt;0,"excesso",'med h'!Y66-X66)</f>
        <v>0</v>
      </c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Y66" s="69"/>
      <c r="AZ66" s="69"/>
      <c r="BA66" s="69"/>
      <c r="BB66" s="69"/>
    </row>
    <row r="67" spans="1:54" ht="4.2" customHeight="1" thickBot="1" x14ac:dyDescent="0.25">
      <c r="A67" s="489"/>
      <c r="D67" s="9" t="s">
        <v>100</v>
      </c>
      <c r="N67" s="191"/>
      <c r="O67" s="191"/>
      <c r="T67" s="59" t="s">
        <v>20</v>
      </c>
      <c r="U67" s="60"/>
      <c r="AY67" s="69"/>
      <c r="AZ67" s="69"/>
      <c r="BA67" s="69"/>
      <c r="BB67" s="69"/>
    </row>
    <row r="68" spans="1:54" ht="10.8" thickBot="1" x14ac:dyDescent="0.25">
      <c r="A68" s="61" t="s">
        <v>20</v>
      </c>
      <c r="B68" s="62"/>
      <c r="C68" s="63" t="s">
        <v>83</v>
      </c>
      <c r="D68" s="200" t="s">
        <v>100</v>
      </c>
      <c r="E68" s="64"/>
      <c r="F68" s="64"/>
      <c r="G68" s="64"/>
      <c r="H68" s="64"/>
      <c r="I68" s="66"/>
      <c r="J68" s="67"/>
      <c r="K68" s="67"/>
      <c r="L68" s="434"/>
      <c r="M68" s="865">
        <f t="shared" ref="M68:S68" si="33">SUBTOTAL(9,M12:M66)</f>
        <v>0</v>
      </c>
      <c r="N68" s="866">
        <f t="shared" si="33"/>
        <v>0</v>
      </c>
      <c r="O68" s="867">
        <f t="shared" si="33"/>
        <v>0</v>
      </c>
      <c r="P68" s="868">
        <f t="shared" si="33"/>
        <v>0</v>
      </c>
      <c r="Q68" s="866">
        <f t="shared" si="33"/>
        <v>0</v>
      </c>
      <c r="R68" s="867">
        <f t="shared" si="33"/>
        <v>0</v>
      </c>
      <c r="S68" s="435">
        <f t="shared" si="33"/>
        <v>0</v>
      </c>
      <c r="T68" s="59" t="s">
        <v>20</v>
      </c>
      <c r="U68" s="241" t="s">
        <v>20</v>
      </c>
      <c r="W68" s="67"/>
      <c r="X68" s="67"/>
      <c r="Y68" s="67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Y68" s="69"/>
      <c r="AZ68" s="69"/>
      <c r="BA68" s="69"/>
      <c r="BB68" s="69"/>
    </row>
    <row r="69" spans="1:54" ht="10.8" thickBot="1" x14ac:dyDescent="0.25">
      <c r="A69" s="61"/>
      <c r="L69" s="9">
        <f t="shared" ref="L69" si="34">X69</f>
        <v>0</v>
      </c>
      <c r="M69" s="69"/>
      <c r="N69" s="191"/>
      <c r="O69" s="191"/>
      <c r="T69" s="59" t="s">
        <v>20</v>
      </c>
      <c r="U69" s="9" t="s">
        <v>100</v>
      </c>
      <c r="AY69" s="69"/>
      <c r="AZ69" s="69"/>
      <c r="BA69" s="69"/>
      <c r="BB69" s="69"/>
    </row>
    <row r="70" spans="1:54" ht="31.2" thickBot="1" x14ac:dyDescent="0.45">
      <c r="A70" s="228"/>
      <c r="B70" s="229"/>
      <c r="C70" s="230" t="s">
        <v>105</v>
      </c>
      <c r="D70" s="231"/>
      <c r="E70" s="231"/>
      <c r="F70" s="231"/>
      <c r="G70" s="231"/>
      <c r="H70" s="231"/>
      <c r="I70" s="231"/>
      <c r="J70" s="231"/>
      <c r="K70" s="231"/>
      <c r="L70" s="232"/>
      <c r="M70" s="233" t="s">
        <v>106</v>
      </c>
      <c r="N70" s="233" t="s">
        <v>143</v>
      </c>
      <c r="O70" s="233" t="s">
        <v>144</v>
      </c>
      <c r="P70" s="233" t="s">
        <v>107</v>
      </c>
      <c r="Q70" s="233" t="s">
        <v>108</v>
      </c>
      <c r="R70" s="231"/>
      <c r="S70" s="233" t="s">
        <v>109</v>
      </c>
      <c r="U70" s="9" t="s">
        <v>100</v>
      </c>
      <c r="AU70" s="69"/>
      <c r="AV70" s="69"/>
      <c r="AY70" s="69"/>
      <c r="AZ70" s="69"/>
      <c r="BA70" s="69"/>
      <c r="BB70" s="69"/>
    </row>
    <row r="71" spans="1:54" ht="10.8" thickBot="1" x14ac:dyDescent="0.25">
      <c r="A71" s="61" t="s">
        <v>20</v>
      </c>
      <c r="B71" s="62"/>
      <c r="C71" s="63" t="s">
        <v>92</v>
      </c>
      <c r="D71" s="64"/>
      <c r="E71" s="64"/>
      <c r="F71" s="64"/>
      <c r="G71" s="64"/>
      <c r="H71" s="64"/>
      <c r="I71" s="70"/>
      <c r="J71" s="67"/>
      <c r="K71" s="67"/>
      <c r="L71" s="68"/>
      <c r="M71" s="307">
        <f>SUMIF($D$12:$D$66,"CAP 50/70",M12:M66)</f>
        <v>0</v>
      </c>
      <c r="N71" s="307">
        <f>ROUND(M71*0.9489,2)</f>
        <v>0</v>
      </c>
      <c r="O71" s="307">
        <f>ROUND(N71*(1+S7),2)</f>
        <v>0</v>
      </c>
      <c r="P71" s="307">
        <f>O71-N71</f>
        <v>0</v>
      </c>
      <c r="Q71" s="192">
        <f t="shared" ref="Q71:Q82" si="35">ROUND(N71*$J$4,2)</f>
        <v>0</v>
      </c>
      <c r="R71" s="307"/>
      <c r="S71" s="307">
        <f>IF(P71&lt;0,P71,IF(P71&lt;Q71,0,P71-Q71))</f>
        <v>0</v>
      </c>
      <c r="U71" s="241" t="str">
        <f>IF(M71&gt;0,"x","")</f>
        <v/>
      </c>
      <c r="W71" s="191"/>
      <c r="X71" s="191"/>
      <c r="Y71" s="191"/>
      <c r="AD71" s="72"/>
      <c r="AE71" s="72"/>
      <c r="AU71" s="69"/>
      <c r="AV71" s="69"/>
      <c r="AY71" s="69"/>
      <c r="AZ71" s="69"/>
      <c r="BA71" s="69"/>
      <c r="BB71" s="69"/>
    </row>
    <row r="72" spans="1:54" ht="10.8" thickBot="1" x14ac:dyDescent="0.25">
      <c r="A72" s="61" t="s">
        <v>20</v>
      </c>
      <c r="B72" s="62"/>
      <c r="C72" s="63" t="s">
        <v>93</v>
      </c>
      <c r="D72" s="64"/>
      <c r="E72" s="64"/>
      <c r="F72" s="64"/>
      <c r="G72" s="64"/>
      <c r="H72" s="64"/>
      <c r="I72" s="70"/>
      <c r="J72" s="67"/>
      <c r="K72" s="67"/>
      <c r="L72" s="68"/>
      <c r="M72" s="307">
        <f>SUMIF($D$12:$D$66,"CAP Borracha",M12:M66)</f>
        <v>0</v>
      </c>
      <c r="N72" s="307">
        <f t="shared" ref="N72:N82" si="36">ROUND(M72*0.9489,2)</f>
        <v>0</v>
      </c>
      <c r="O72" s="307">
        <f>ROUND(N72*(1+S7),2)</f>
        <v>0</v>
      </c>
      <c r="P72" s="307">
        <f t="shared" ref="P72:P82" si="37">O72-N72</f>
        <v>0</v>
      </c>
      <c r="Q72" s="192">
        <f t="shared" si="35"/>
        <v>0</v>
      </c>
      <c r="R72" s="307"/>
      <c r="S72" s="307">
        <f t="shared" ref="S72:S82" si="38">IF(P72&lt;0,P72,IF(P72&lt;Q72,0,P72-Q72))</f>
        <v>0</v>
      </c>
      <c r="U72" s="241" t="str">
        <f t="shared" ref="U72:U82" si="39">IF(M72&gt;0,"x","")</f>
        <v/>
      </c>
      <c r="W72" s="191"/>
      <c r="X72" s="191"/>
      <c r="Y72" s="191"/>
      <c r="AU72" s="69"/>
      <c r="AV72" s="69"/>
      <c r="AY72" s="69"/>
      <c r="AZ72" s="69"/>
      <c r="BA72" s="69"/>
      <c r="BB72" s="69"/>
    </row>
    <row r="73" spans="1:54" ht="10.8" thickBot="1" x14ac:dyDescent="0.25">
      <c r="A73" s="61" t="s">
        <v>20</v>
      </c>
      <c r="B73" s="62"/>
      <c r="C73" s="63" t="s">
        <v>204</v>
      </c>
      <c r="D73" s="64"/>
      <c r="E73" s="64"/>
      <c r="F73" s="64"/>
      <c r="G73" s="64"/>
      <c r="H73" s="64"/>
      <c r="I73" s="70"/>
      <c r="J73" s="67"/>
      <c r="K73" s="67"/>
      <c r="L73" s="68"/>
      <c r="M73" s="307">
        <f>SUMIF($D$12:$D$66,"CAP (55/75)",M12:M66)</f>
        <v>0</v>
      </c>
      <c r="N73" s="307">
        <f t="shared" si="36"/>
        <v>0</v>
      </c>
      <c r="O73" s="307">
        <f>ROUND(N73*(1+S7),2)</f>
        <v>0</v>
      </c>
      <c r="P73" s="307">
        <f t="shared" si="37"/>
        <v>0</v>
      </c>
      <c r="Q73" s="192">
        <f t="shared" si="35"/>
        <v>0</v>
      </c>
      <c r="R73" s="307"/>
      <c r="S73" s="307">
        <f t="shared" si="38"/>
        <v>0</v>
      </c>
      <c r="U73" s="241" t="str">
        <f t="shared" si="39"/>
        <v/>
      </c>
      <c r="W73" s="191"/>
      <c r="X73" s="191"/>
      <c r="Y73" s="191"/>
      <c r="AD73" s="72"/>
      <c r="AE73" s="72"/>
      <c r="AU73" s="69"/>
      <c r="AV73" s="69"/>
      <c r="AY73" s="69"/>
      <c r="AZ73" s="69"/>
      <c r="BA73" s="69"/>
      <c r="BB73" s="69"/>
    </row>
    <row r="74" spans="1:54" ht="10.8" thickBot="1" x14ac:dyDescent="0.25">
      <c r="A74" s="61" t="s">
        <v>20</v>
      </c>
      <c r="B74" s="62"/>
      <c r="C74" s="63" t="s">
        <v>94</v>
      </c>
      <c r="D74" s="64"/>
      <c r="E74" s="64"/>
      <c r="F74" s="64"/>
      <c r="G74" s="64"/>
      <c r="H74" s="64"/>
      <c r="I74" s="70"/>
      <c r="J74" s="67"/>
      <c r="K74" s="67"/>
      <c r="L74" s="68"/>
      <c r="M74" s="307">
        <f>SUMIF($D$12:$D$66,"CAP (60/85)",M12:M66)</f>
        <v>0</v>
      </c>
      <c r="N74" s="307">
        <f t="shared" si="36"/>
        <v>0</v>
      </c>
      <c r="O74" s="307">
        <f>ROUND(N74*(1+S7),2)</f>
        <v>0</v>
      </c>
      <c r="P74" s="307">
        <f t="shared" si="37"/>
        <v>0</v>
      </c>
      <c r="Q74" s="192">
        <f t="shared" si="35"/>
        <v>0</v>
      </c>
      <c r="R74" s="307"/>
      <c r="S74" s="307">
        <f t="shared" si="38"/>
        <v>0</v>
      </c>
      <c r="U74" s="241" t="str">
        <f t="shared" ref="U74" si="40">IF(M74&gt;0,"x","")</f>
        <v/>
      </c>
      <c r="W74" s="191"/>
      <c r="X74" s="191"/>
      <c r="Y74" s="191"/>
      <c r="AD74" s="72"/>
      <c r="AE74" s="72"/>
      <c r="AU74" s="69"/>
      <c r="AV74" s="69"/>
      <c r="AY74" s="69"/>
      <c r="AZ74" s="69"/>
      <c r="BA74" s="69"/>
      <c r="BB74" s="69"/>
    </row>
    <row r="75" spans="1:54" ht="10.8" thickBot="1" x14ac:dyDescent="0.25">
      <c r="A75" s="61" t="s">
        <v>20</v>
      </c>
      <c r="B75" s="62"/>
      <c r="C75" s="63" t="s">
        <v>206</v>
      </c>
      <c r="D75" s="64"/>
      <c r="E75" s="64"/>
      <c r="F75" s="64"/>
      <c r="G75" s="64"/>
      <c r="H75" s="64"/>
      <c r="I75" s="70"/>
      <c r="J75" s="67"/>
      <c r="K75" s="67"/>
      <c r="L75" s="68"/>
      <c r="M75" s="307">
        <f>SUMIF($D$12:$D$66,"CAP (65/90)",M12:M66)</f>
        <v>0</v>
      </c>
      <c r="N75" s="307">
        <f t="shared" si="36"/>
        <v>0</v>
      </c>
      <c r="O75" s="307">
        <f>ROUND(N75*(1+S7),2)</f>
        <v>0</v>
      </c>
      <c r="P75" s="307">
        <f t="shared" si="37"/>
        <v>0</v>
      </c>
      <c r="Q75" s="192">
        <f t="shared" si="35"/>
        <v>0</v>
      </c>
      <c r="R75" s="307"/>
      <c r="S75" s="307">
        <f t="shared" si="38"/>
        <v>0</v>
      </c>
      <c r="U75" s="241" t="str">
        <f t="shared" ref="U75" si="41">IF(M75&gt;0,"x","")</f>
        <v/>
      </c>
      <c r="W75" s="191"/>
      <c r="X75" s="191"/>
      <c r="Y75" s="191"/>
      <c r="AD75" s="72"/>
      <c r="AE75" s="72"/>
      <c r="AU75" s="69"/>
      <c r="AV75" s="69"/>
      <c r="AY75" s="69"/>
      <c r="AZ75" s="69"/>
      <c r="BA75" s="69"/>
      <c r="BB75" s="69"/>
    </row>
    <row r="76" spans="1:54" ht="10.8" thickBot="1" x14ac:dyDescent="0.25">
      <c r="A76" s="61" t="s">
        <v>20</v>
      </c>
      <c r="B76" s="62"/>
      <c r="C76" s="63" t="s">
        <v>95</v>
      </c>
      <c r="D76" s="64"/>
      <c r="E76" s="64"/>
      <c r="F76" s="64"/>
      <c r="G76" s="64"/>
      <c r="H76" s="64"/>
      <c r="I76" s="70"/>
      <c r="J76" s="67"/>
      <c r="K76" s="67"/>
      <c r="L76" s="68"/>
      <c r="M76" s="307">
        <f>SUMIF($D$12:$D$66,"CM-30",M12:M66)</f>
        <v>0</v>
      </c>
      <c r="N76" s="307">
        <f t="shared" si="36"/>
        <v>0</v>
      </c>
      <c r="O76" s="307">
        <f>ROUND(N76*(1+S6),2)</f>
        <v>0</v>
      </c>
      <c r="P76" s="307">
        <f t="shared" si="37"/>
        <v>0</v>
      </c>
      <c r="Q76" s="192">
        <f t="shared" si="35"/>
        <v>0</v>
      </c>
      <c r="R76" s="307"/>
      <c r="S76" s="307">
        <f t="shared" si="38"/>
        <v>0</v>
      </c>
      <c r="U76" s="241" t="str">
        <f t="shared" si="39"/>
        <v/>
      </c>
      <c r="W76" s="191"/>
      <c r="X76" s="191"/>
      <c r="Y76" s="191"/>
      <c r="AY76" s="69"/>
      <c r="AZ76" s="69"/>
      <c r="BA76" s="69"/>
      <c r="BB76" s="69"/>
    </row>
    <row r="77" spans="1:54" ht="10.8" thickBot="1" x14ac:dyDescent="0.25">
      <c r="A77" s="61" t="s">
        <v>20</v>
      </c>
      <c r="B77" s="62"/>
      <c r="C77" s="63" t="s">
        <v>96</v>
      </c>
      <c r="D77" s="64"/>
      <c r="E77" s="64"/>
      <c r="F77" s="64"/>
      <c r="G77" s="64"/>
      <c r="H77" s="64"/>
      <c r="I77" s="70"/>
      <c r="J77" s="67"/>
      <c r="K77" s="189"/>
      <c r="L77" s="190"/>
      <c r="M77" s="307">
        <f>SUMIF($D$12:$D$66,"Emulsão EAI",M12:M66)</f>
        <v>0</v>
      </c>
      <c r="N77" s="307">
        <f t="shared" si="36"/>
        <v>0</v>
      </c>
      <c r="O77" s="307">
        <f>ROUND(N77*(1+S8),2)</f>
        <v>0</v>
      </c>
      <c r="P77" s="307">
        <f t="shared" si="37"/>
        <v>0</v>
      </c>
      <c r="Q77" s="192">
        <f t="shared" si="35"/>
        <v>0</v>
      </c>
      <c r="R77" s="307"/>
      <c r="S77" s="307">
        <f t="shared" si="38"/>
        <v>0</v>
      </c>
      <c r="U77" s="241" t="str">
        <f t="shared" si="39"/>
        <v/>
      </c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Y77" s="69"/>
      <c r="AZ77" s="69"/>
      <c r="BA77" s="69"/>
      <c r="BB77" s="69"/>
    </row>
    <row r="78" spans="1:54" ht="10.8" thickBot="1" x14ac:dyDescent="0.25">
      <c r="A78" s="61" t="s">
        <v>20</v>
      </c>
      <c r="B78" s="62"/>
      <c r="C78" s="63" t="s">
        <v>207</v>
      </c>
      <c r="D78" s="64"/>
      <c r="E78" s="64"/>
      <c r="F78" s="64"/>
      <c r="G78" s="64"/>
      <c r="H78" s="64"/>
      <c r="I78" s="70"/>
      <c r="J78" s="67"/>
      <c r="K78" s="189"/>
      <c r="L78" s="190"/>
      <c r="M78" s="307">
        <f>SUMIF($D$12:$D$66,"Emulsão RM 1C",M12:M66)</f>
        <v>0</v>
      </c>
      <c r="N78" s="307">
        <f t="shared" si="36"/>
        <v>0</v>
      </c>
      <c r="O78" s="307">
        <f>ROUND(N78*(1+S8),2)</f>
        <v>0</v>
      </c>
      <c r="P78" s="307">
        <f t="shared" si="37"/>
        <v>0</v>
      </c>
      <c r="Q78" s="192">
        <f t="shared" si="35"/>
        <v>0</v>
      </c>
      <c r="R78" s="307"/>
      <c r="S78" s="307">
        <f t="shared" si="38"/>
        <v>0</v>
      </c>
      <c r="U78" s="241" t="str">
        <f t="shared" ref="U78" si="42">IF(M78&gt;0,"x","")</f>
        <v/>
      </c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Y78" s="69"/>
      <c r="AZ78" s="69"/>
      <c r="BA78" s="69"/>
      <c r="BB78" s="69"/>
    </row>
    <row r="79" spans="1:54" ht="10.8" thickBot="1" x14ac:dyDescent="0.25">
      <c r="A79" s="61" t="s">
        <v>20</v>
      </c>
      <c r="B79" s="62"/>
      <c r="C79" s="63" t="s">
        <v>97</v>
      </c>
      <c r="D79" s="64"/>
      <c r="E79" s="64"/>
      <c r="F79" s="64"/>
      <c r="G79" s="64"/>
      <c r="H79" s="64"/>
      <c r="I79" s="70"/>
      <c r="J79" s="67"/>
      <c r="K79" s="189"/>
      <c r="L79" s="190"/>
      <c r="M79" s="307">
        <f>SUMIF($D$12:$D$66,"Emulsão RM 2C",M12:M66)</f>
        <v>0</v>
      </c>
      <c r="N79" s="307">
        <f t="shared" si="36"/>
        <v>0</v>
      </c>
      <c r="O79" s="307">
        <f>ROUND(N79*(1+S8),2)</f>
        <v>0</v>
      </c>
      <c r="P79" s="307">
        <f t="shared" si="37"/>
        <v>0</v>
      </c>
      <c r="Q79" s="192">
        <f t="shared" si="35"/>
        <v>0</v>
      </c>
      <c r="R79" s="307"/>
      <c r="S79" s="307">
        <f t="shared" si="38"/>
        <v>0</v>
      </c>
      <c r="U79" s="241" t="str">
        <f t="shared" si="39"/>
        <v/>
      </c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Y79" s="69"/>
      <c r="AZ79" s="69"/>
      <c r="BA79" s="69"/>
      <c r="BB79" s="69"/>
    </row>
    <row r="80" spans="1:54" ht="10.8" thickBot="1" x14ac:dyDescent="0.25">
      <c r="A80" s="61" t="s">
        <v>20</v>
      </c>
      <c r="B80" s="62"/>
      <c r="C80" s="63" t="s">
        <v>98</v>
      </c>
      <c r="D80" s="64"/>
      <c r="E80" s="64"/>
      <c r="F80" s="64"/>
      <c r="G80" s="64"/>
      <c r="H80" s="64"/>
      <c r="I80" s="70"/>
      <c r="J80" s="67"/>
      <c r="K80" s="189"/>
      <c r="L80" s="190"/>
      <c r="M80" s="307">
        <f>SUMIF($D$12:$D$66,"Emulsão RR 1C",M12:M66)</f>
        <v>0</v>
      </c>
      <c r="N80" s="307">
        <f t="shared" si="36"/>
        <v>0</v>
      </c>
      <c r="O80" s="307">
        <f>ROUND(N80*(1+S8),2)</f>
        <v>0</v>
      </c>
      <c r="P80" s="307">
        <f t="shared" si="37"/>
        <v>0</v>
      </c>
      <c r="Q80" s="192">
        <f t="shared" si="35"/>
        <v>0</v>
      </c>
      <c r="R80" s="307"/>
      <c r="S80" s="307">
        <f t="shared" si="38"/>
        <v>0</v>
      </c>
      <c r="U80" s="241" t="str">
        <f t="shared" si="39"/>
        <v/>
      </c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Y80" s="69"/>
      <c r="AZ80" s="69"/>
      <c r="BA80" s="69"/>
      <c r="BB80" s="69"/>
    </row>
    <row r="81" spans="1:54" ht="10.8" thickBot="1" x14ac:dyDescent="0.25">
      <c r="A81" s="61" t="s">
        <v>20</v>
      </c>
      <c r="B81" s="62"/>
      <c r="C81" s="63" t="s">
        <v>99</v>
      </c>
      <c r="D81" s="64"/>
      <c r="E81" s="64"/>
      <c r="F81" s="64"/>
      <c r="G81" s="64"/>
      <c r="H81" s="64"/>
      <c r="I81" s="70"/>
      <c r="J81" s="67"/>
      <c r="K81" s="189"/>
      <c r="L81" s="190"/>
      <c r="M81" s="307">
        <f>SUMIF($D$12:$D$66,"Emulsão RR 2C",M12:M66)</f>
        <v>0</v>
      </c>
      <c r="N81" s="307">
        <f t="shared" si="36"/>
        <v>0</v>
      </c>
      <c r="O81" s="307">
        <f>ROUND(N81*(1+S8),2)</f>
        <v>0</v>
      </c>
      <c r="P81" s="307">
        <f t="shared" si="37"/>
        <v>0</v>
      </c>
      <c r="Q81" s="192">
        <f t="shared" si="35"/>
        <v>0</v>
      </c>
      <c r="R81" s="307"/>
      <c r="S81" s="307">
        <f t="shared" si="38"/>
        <v>0</v>
      </c>
      <c r="U81" s="241" t="str">
        <f t="shared" ref="U81" si="43">IF(M81&gt;0,"x","")</f>
        <v/>
      </c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Y81" s="69"/>
      <c r="AZ81" s="69"/>
      <c r="BA81" s="69"/>
      <c r="BB81" s="69"/>
    </row>
    <row r="82" spans="1:54" ht="10.8" thickBot="1" x14ac:dyDescent="0.25">
      <c r="A82" s="61" t="s">
        <v>20</v>
      </c>
      <c r="B82" s="62"/>
      <c r="C82" s="63" t="s">
        <v>208</v>
      </c>
      <c r="D82" s="64"/>
      <c r="E82" s="64"/>
      <c r="F82" s="64"/>
      <c r="G82" s="64"/>
      <c r="H82" s="64"/>
      <c r="I82" s="70"/>
      <c r="J82" s="67"/>
      <c r="K82" s="189"/>
      <c r="L82" s="190"/>
      <c r="M82" s="307">
        <f>SUMIF($D$12:$D$66,"RC-1C-E",M12:M66)</f>
        <v>0</v>
      </c>
      <c r="N82" s="307">
        <f t="shared" si="36"/>
        <v>0</v>
      </c>
      <c r="O82" s="307">
        <f>ROUND(N82*(1+S8),2)</f>
        <v>0</v>
      </c>
      <c r="P82" s="307">
        <f t="shared" si="37"/>
        <v>0</v>
      </c>
      <c r="Q82" s="192">
        <f t="shared" si="35"/>
        <v>0</v>
      </c>
      <c r="R82" s="307"/>
      <c r="S82" s="307">
        <f t="shared" si="38"/>
        <v>0</v>
      </c>
      <c r="U82" s="241" t="str">
        <f t="shared" si="39"/>
        <v/>
      </c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Y82" s="69"/>
      <c r="AZ82" s="69"/>
      <c r="BA82" s="69"/>
      <c r="BB82" s="69"/>
    </row>
    <row r="83" spans="1:54" ht="10.8" thickBot="1" x14ac:dyDescent="0.25">
      <c r="A83" s="449"/>
      <c r="U83" s="9" t="s">
        <v>100</v>
      </c>
      <c r="AD83" s="72"/>
      <c r="AE83" s="72"/>
      <c r="AU83" s="69"/>
      <c r="AV83" s="69"/>
      <c r="AY83" s="69"/>
      <c r="AZ83" s="69"/>
      <c r="BA83" s="69"/>
      <c r="BB83" s="69"/>
    </row>
    <row r="84" spans="1:54" ht="10.8" thickBot="1" x14ac:dyDescent="0.25">
      <c r="A84" s="61" t="s">
        <v>20</v>
      </c>
      <c r="B84" s="62"/>
      <c r="C84" s="63" t="s">
        <v>84</v>
      </c>
      <c r="D84" s="64"/>
      <c r="E84" s="64"/>
      <c r="F84" s="64"/>
      <c r="G84" s="64"/>
      <c r="H84" s="64"/>
      <c r="I84" s="66"/>
      <c r="J84" s="67"/>
      <c r="K84" s="67"/>
      <c r="L84" s="68"/>
      <c r="M84" s="307">
        <f>SUM(M71:M82)</f>
        <v>0</v>
      </c>
      <c r="N84" s="307">
        <f>SUM(N71:N82)</f>
        <v>0</v>
      </c>
      <c r="O84" s="307">
        <f>SUM(O71:O82)</f>
        <v>0</v>
      </c>
      <c r="P84" s="307">
        <f>SUM(P71:P82)</f>
        <v>0</v>
      </c>
      <c r="Q84" s="198">
        <f t="shared" ref="Q84:R84" si="44">SUM(Q71:Q82)</f>
        <v>0</v>
      </c>
      <c r="R84" s="307">
        <f t="shared" si="44"/>
        <v>0</v>
      </c>
      <c r="S84" s="307">
        <f>SUM(S71:S82)</f>
        <v>0</v>
      </c>
      <c r="U84" s="241" t="str">
        <f>IF(M84&gt;0,"x","")</f>
        <v/>
      </c>
      <c r="V84" s="191"/>
      <c r="AU84" s="69"/>
      <c r="AV84" s="69"/>
      <c r="AY84" s="69"/>
      <c r="AZ84" s="69"/>
      <c r="BA84" s="69"/>
      <c r="BB84" s="69"/>
    </row>
    <row r="85" spans="1:54" ht="10.8" thickBot="1" x14ac:dyDescent="0.25">
      <c r="N85" s="69"/>
      <c r="O85" s="191"/>
      <c r="P85" s="234" t="s">
        <v>110</v>
      </c>
      <c r="Q85" s="235"/>
      <c r="R85" s="236"/>
      <c r="S85" s="304">
        <f>IF(PROPOSTA!J8=0,0,ROUND(S84/PROPOSTA!J8,4))</f>
        <v>0</v>
      </c>
      <c r="U85" s="241" t="str">
        <f>IF(M84&gt;0,"x","")</f>
        <v/>
      </c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Y85" s="69"/>
      <c r="AZ85" s="69"/>
      <c r="BA85" s="69"/>
      <c r="BB85" s="69"/>
    </row>
    <row r="86" spans="1:54" x14ac:dyDescent="0.2">
      <c r="N86" s="191"/>
      <c r="O86" s="191"/>
      <c r="AY86" s="69"/>
      <c r="AZ86" s="69"/>
      <c r="BA86" s="69"/>
      <c r="BB86" s="69"/>
    </row>
    <row r="87" spans="1:54" x14ac:dyDescent="0.2">
      <c r="N87" s="191"/>
      <c r="O87" s="191"/>
      <c r="AD87" s="72"/>
      <c r="AE87" s="72"/>
      <c r="AY87" s="69"/>
      <c r="AZ87" s="69"/>
      <c r="BA87" s="69"/>
      <c r="BB87" s="69"/>
    </row>
    <row r="88" spans="1:54" x14ac:dyDescent="0.2">
      <c r="M88" s="69"/>
      <c r="N88" s="69"/>
      <c r="O88" s="69"/>
      <c r="P88" s="69"/>
      <c r="Q88" s="69"/>
      <c r="R88" s="69"/>
      <c r="S88" s="69"/>
      <c r="AY88" s="69"/>
      <c r="AZ88" s="69"/>
      <c r="BA88" s="69"/>
      <c r="BB88" s="69"/>
    </row>
    <row r="89" spans="1:54" x14ac:dyDescent="0.2">
      <c r="N89" s="191"/>
      <c r="O89" s="191"/>
      <c r="AD89" s="72"/>
      <c r="AE89" s="72"/>
      <c r="AY89" s="69"/>
      <c r="AZ89" s="69"/>
      <c r="BA89" s="69"/>
      <c r="BB89" s="69"/>
    </row>
    <row r="90" spans="1:54" x14ac:dyDescent="0.2">
      <c r="M90" s="69"/>
      <c r="N90" s="191"/>
      <c r="O90" s="191"/>
      <c r="AY90" s="69"/>
      <c r="AZ90" s="69"/>
      <c r="BA90" s="69"/>
      <c r="BB90" s="69"/>
    </row>
    <row r="91" spans="1:54" x14ac:dyDescent="0.2">
      <c r="AD91" s="72"/>
      <c r="AE91" s="72"/>
      <c r="AY91" s="69"/>
      <c r="AZ91" s="69"/>
      <c r="BA91" s="69"/>
      <c r="BB91" s="69"/>
    </row>
    <row r="92" spans="1:54" x14ac:dyDescent="0.2">
      <c r="S92" s="191"/>
      <c r="AY92" s="69"/>
      <c r="AZ92" s="69"/>
      <c r="BA92" s="69"/>
      <c r="BB92" s="69"/>
    </row>
    <row r="93" spans="1:54" x14ac:dyDescent="0.2">
      <c r="AE93" s="72"/>
      <c r="AY93" s="69"/>
      <c r="AZ93" s="69"/>
      <c r="BA93" s="69"/>
      <c r="BB93" s="69"/>
    </row>
    <row r="94" spans="1:54" x14ac:dyDescent="0.2">
      <c r="AD94" s="69"/>
      <c r="AY94" s="69"/>
      <c r="AZ94" s="69"/>
      <c r="BA94" s="69"/>
      <c r="BB94" s="69"/>
    </row>
    <row r="95" spans="1:54" x14ac:dyDescent="0.2">
      <c r="AE95" s="72"/>
      <c r="AY95" s="69"/>
      <c r="AZ95" s="69"/>
      <c r="BA95" s="69"/>
      <c r="BB95" s="69"/>
    </row>
    <row r="96" spans="1:54" x14ac:dyDescent="0.2">
      <c r="AY96" s="69"/>
      <c r="AZ96" s="69"/>
      <c r="BA96" s="69"/>
      <c r="BB96" s="69"/>
    </row>
    <row r="97" spans="30:54" x14ac:dyDescent="0.2">
      <c r="AE97" s="72"/>
      <c r="AY97" s="69"/>
      <c r="AZ97" s="69"/>
      <c r="BA97" s="69"/>
      <c r="BB97" s="69"/>
    </row>
    <row r="98" spans="30:54" x14ac:dyDescent="0.2">
      <c r="AE98" s="72"/>
      <c r="AY98" s="69"/>
      <c r="AZ98" s="69"/>
      <c r="BA98" s="69"/>
      <c r="BB98" s="69"/>
    </row>
    <row r="99" spans="30:54" x14ac:dyDescent="0.2">
      <c r="AE99" s="72"/>
      <c r="AY99" s="69"/>
      <c r="AZ99" s="69"/>
      <c r="BA99" s="69"/>
      <c r="BB99" s="69"/>
    </row>
    <row r="100" spans="30:54" x14ac:dyDescent="0.2">
      <c r="AE100" s="72"/>
      <c r="AY100" s="69"/>
      <c r="AZ100" s="69"/>
      <c r="BA100" s="69"/>
      <c r="BB100" s="69"/>
    </row>
    <row r="101" spans="30:54" x14ac:dyDescent="0.2">
      <c r="AD101" s="72"/>
      <c r="AE101" s="72"/>
      <c r="AY101" s="69"/>
      <c r="AZ101" s="69"/>
      <c r="BA101" s="69"/>
      <c r="BB101" s="69"/>
    </row>
    <row r="102" spans="30:54" x14ac:dyDescent="0.2">
      <c r="AD102" s="72"/>
      <c r="AE102" s="72"/>
      <c r="AY102" s="69"/>
      <c r="AZ102" s="69"/>
      <c r="BA102" s="69"/>
      <c r="BB102" s="69"/>
    </row>
    <row r="103" spans="30:54" x14ac:dyDescent="0.2">
      <c r="AD103" s="72"/>
      <c r="AE103" s="72"/>
      <c r="AY103" s="69"/>
      <c r="AZ103" s="69"/>
      <c r="BA103" s="69"/>
      <c r="BB103" s="69"/>
    </row>
    <row r="104" spans="30:54" x14ac:dyDescent="0.2">
      <c r="AD104" s="72"/>
      <c r="AE104" s="72"/>
      <c r="AY104" s="69"/>
      <c r="AZ104" s="69"/>
      <c r="BA104" s="69"/>
      <c r="BB104" s="69"/>
    </row>
    <row r="105" spans="30:54" x14ac:dyDescent="0.2">
      <c r="AD105" s="72"/>
      <c r="AE105" s="72"/>
      <c r="AY105" s="69"/>
      <c r="AZ105" s="69"/>
      <c r="BA105" s="69"/>
      <c r="BB105" s="69"/>
    </row>
    <row r="106" spans="30:54" x14ac:dyDescent="0.2">
      <c r="AD106" s="72"/>
      <c r="AE106" s="72"/>
      <c r="AY106" s="69"/>
      <c r="AZ106" s="69"/>
      <c r="BA106" s="69"/>
      <c r="BB106" s="69"/>
    </row>
    <row r="107" spans="30:54" x14ac:dyDescent="0.2">
      <c r="AD107" s="72"/>
      <c r="AE107" s="72"/>
      <c r="AY107" s="69"/>
      <c r="AZ107" s="69"/>
      <c r="BA107" s="69"/>
      <c r="BB107" s="69"/>
    </row>
    <row r="108" spans="30:54" x14ac:dyDescent="0.2">
      <c r="AD108" s="72"/>
      <c r="AE108" s="72"/>
      <c r="AY108" s="69"/>
      <c r="AZ108" s="69"/>
      <c r="BA108" s="69"/>
      <c r="BB108" s="69"/>
    </row>
    <row r="109" spans="30:54" x14ac:dyDescent="0.2">
      <c r="AD109" s="72"/>
      <c r="AE109" s="72"/>
      <c r="AY109" s="69"/>
      <c r="AZ109" s="69"/>
      <c r="BA109" s="69"/>
      <c r="BB109" s="69"/>
    </row>
    <row r="110" spans="30:54" x14ac:dyDescent="0.2">
      <c r="AD110" s="72"/>
      <c r="AE110" s="72"/>
      <c r="AY110" s="69"/>
      <c r="AZ110" s="69"/>
      <c r="BA110" s="69"/>
      <c r="BB110" s="69"/>
    </row>
    <row r="111" spans="30:54" x14ac:dyDescent="0.2">
      <c r="AD111" s="72"/>
      <c r="AE111" s="72"/>
      <c r="AY111" s="69"/>
      <c r="AZ111" s="69"/>
      <c r="BA111" s="69"/>
      <c r="BB111" s="69"/>
    </row>
    <row r="112" spans="30:54" x14ac:dyDescent="0.2">
      <c r="AD112" s="72"/>
      <c r="AE112" s="72"/>
      <c r="AY112" s="69"/>
      <c r="AZ112" s="69"/>
      <c r="BA112" s="69"/>
      <c r="BB112" s="69"/>
    </row>
    <row r="113" spans="30:54" x14ac:dyDescent="0.2">
      <c r="AD113" s="72"/>
      <c r="AE113" s="72"/>
      <c r="AY113" s="69"/>
      <c r="AZ113" s="69"/>
      <c r="BA113" s="69"/>
      <c r="BB113" s="69"/>
    </row>
    <row r="114" spans="30:54" x14ac:dyDescent="0.2">
      <c r="AD114" s="72"/>
      <c r="AE114" s="72"/>
      <c r="AY114" s="69"/>
      <c r="AZ114" s="69"/>
      <c r="BA114" s="69"/>
      <c r="BB114" s="69"/>
    </row>
    <row r="115" spans="30:54" x14ac:dyDescent="0.2">
      <c r="AD115" s="72"/>
      <c r="AE115" s="72"/>
      <c r="AY115" s="69"/>
      <c r="AZ115" s="69"/>
      <c r="BA115" s="69"/>
      <c r="BB115" s="69"/>
    </row>
    <row r="116" spans="30:54" x14ac:dyDescent="0.2">
      <c r="AD116" s="72"/>
      <c r="AE116" s="72"/>
      <c r="AY116" s="69"/>
      <c r="AZ116" s="69"/>
      <c r="BA116" s="69"/>
      <c r="BB116" s="69"/>
    </row>
    <row r="117" spans="30:54" x14ac:dyDescent="0.2">
      <c r="AD117" s="72"/>
      <c r="AE117" s="72"/>
      <c r="AY117" s="69"/>
      <c r="AZ117" s="69"/>
      <c r="BA117" s="69"/>
      <c r="BB117" s="69"/>
    </row>
    <row r="118" spans="30:54" x14ac:dyDescent="0.2">
      <c r="AD118" s="72"/>
      <c r="AE118" s="72"/>
      <c r="AY118" s="69"/>
      <c r="AZ118" s="69"/>
      <c r="BA118" s="69"/>
      <c r="BB118" s="69"/>
    </row>
    <row r="119" spans="30:54" x14ac:dyDescent="0.2">
      <c r="AD119" s="72"/>
      <c r="AE119" s="72"/>
      <c r="AY119" s="69"/>
      <c r="AZ119" s="69"/>
      <c r="BA119" s="69"/>
      <c r="BB119" s="69"/>
    </row>
    <row r="120" spans="30:54" x14ac:dyDescent="0.2">
      <c r="AD120" s="72"/>
      <c r="AE120" s="72"/>
      <c r="AY120" s="69"/>
      <c r="AZ120" s="69"/>
      <c r="BA120" s="69"/>
      <c r="BB120" s="69"/>
    </row>
    <row r="121" spans="30:54" x14ac:dyDescent="0.2">
      <c r="AD121" s="72"/>
      <c r="AE121" s="72"/>
      <c r="AY121" s="69"/>
      <c r="AZ121" s="69"/>
      <c r="BA121" s="69"/>
      <c r="BB121" s="69"/>
    </row>
    <row r="122" spans="30:54" x14ac:dyDescent="0.2">
      <c r="AD122" s="72"/>
      <c r="AE122" s="72"/>
      <c r="AY122" s="69"/>
      <c r="AZ122" s="69"/>
      <c r="BA122" s="69"/>
      <c r="BB122" s="69"/>
    </row>
    <row r="123" spans="30:54" x14ac:dyDescent="0.2">
      <c r="AD123" s="72"/>
      <c r="AE123" s="72"/>
      <c r="AY123" s="69"/>
      <c r="AZ123" s="69"/>
      <c r="BA123" s="69"/>
      <c r="BB123" s="69"/>
    </row>
    <row r="124" spans="30:54" x14ac:dyDescent="0.2">
      <c r="AD124" s="72"/>
      <c r="AE124" s="72"/>
      <c r="AY124" s="69"/>
      <c r="AZ124" s="69"/>
      <c r="BA124" s="69"/>
      <c r="BB124" s="69"/>
    </row>
    <row r="125" spans="30:54" x14ac:dyDescent="0.2">
      <c r="AD125" s="72"/>
      <c r="AE125" s="72"/>
      <c r="AY125" s="69"/>
      <c r="AZ125" s="69"/>
      <c r="BA125" s="69"/>
      <c r="BB125" s="69"/>
    </row>
    <row r="126" spans="30:54" x14ac:dyDescent="0.2">
      <c r="AD126" s="72"/>
      <c r="AE126" s="72"/>
      <c r="AY126" s="69"/>
      <c r="AZ126" s="69"/>
      <c r="BA126" s="69"/>
      <c r="BB126" s="69"/>
    </row>
    <row r="127" spans="30:54" x14ac:dyDescent="0.2">
      <c r="AD127" s="72"/>
      <c r="AE127" s="72"/>
      <c r="AY127" s="69"/>
      <c r="AZ127" s="69"/>
      <c r="BA127" s="69"/>
      <c r="BB127" s="69"/>
    </row>
    <row r="128" spans="30:54" x14ac:dyDescent="0.2">
      <c r="AD128" s="72"/>
      <c r="AE128" s="72"/>
      <c r="AY128" s="69"/>
      <c r="AZ128" s="69"/>
      <c r="BA128" s="69"/>
      <c r="BB128" s="69"/>
    </row>
    <row r="129" spans="30:54" x14ac:dyDescent="0.2">
      <c r="AD129" s="72"/>
      <c r="AE129" s="72"/>
      <c r="AY129" s="69"/>
      <c r="AZ129" s="69"/>
      <c r="BA129" s="69"/>
      <c r="BB129" s="69"/>
    </row>
    <row r="130" spans="30:54" x14ac:dyDescent="0.2">
      <c r="AD130" s="72"/>
      <c r="AE130" s="72"/>
      <c r="AY130" s="69"/>
      <c r="AZ130" s="69"/>
      <c r="BA130" s="69"/>
      <c r="BB130" s="69"/>
    </row>
    <row r="131" spans="30:54" x14ac:dyDescent="0.2">
      <c r="AD131" s="72"/>
      <c r="AE131" s="72"/>
      <c r="AY131" s="69"/>
      <c r="AZ131" s="69"/>
      <c r="BA131" s="69"/>
      <c r="BB131" s="69"/>
    </row>
    <row r="132" spans="30:54" x14ac:dyDescent="0.2">
      <c r="AD132" s="72"/>
      <c r="AE132" s="72"/>
      <c r="AY132" s="69"/>
      <c r="AZ132" s="69"/>
      <c r="BA132" s="69"/>
      <c r="BB132" s="69"/>
    </row>
    <row r="133" spans="30:54" x14ac:dyDescent="0.2">
      <c r="AD133" s="72"/>
      <c r="AE133" s="72"/>
      <c r="AY133" s="69"/>
      <c r="AZ133" s="69"/>
      <c r="BA133" s="69"/>
      <c r="BB133" s="69"/>
    </row>
    <row r="134" spans="30:54" x14ac:dyDescent="0.2">
      <c r="AD134" s="72"/>
      <c r="AE134" s="72"/>
      <c r="AY134" s="69"/>
      <c r="AZ134" s="69"/>
      <c r="BA134" s="69"/>
      <c r="BB134" s="69"/>
    </row>
    <row r="135" spans="30:54" x14ac:dyDescent="0.2">
      <c r="AD135" s="72"/>
      <c r="AE135" s="72"/>
      <c r="AY135" s="69"/>
      <c r="AZ135" s="69"/>
      <c r="BA135" s="69"/>
      <c r="BB135" s="69"/>
    </row>
    <row r="136" spans="30:54" x14ac:dyDescent="0.2">
      <c r="AD136" s="72"/>
      <c r="AE136" s="72"/>
      <c r="AY136" s="69"/>
      <c r="AZ136" s="69"/>
      <c r="BA136" s="69"/>
      <c r="BB136" s="69"/>
    </row>
    <row r="137" spans="30:54" x14ac:dyDescent="0.2">
      <c r="AD137" s="72"/>
      <c r="AE137" s="72"/>
      <c r="AY137" s="69"/>
      <c r="AZ137" s="69"/>
      <c r="BA137" s="69"/>
      <c r="BB137" s="69"/>
    </row>
    <row r="138" spans="30:54" x14ac:dyDescent="0.2">
      <c r="AD138" s="72"/>
      <c r="AE138" s="72"/>
      <c r="AY138" s="69"/>
      <c r="AZ138" s="69"/>
      <c r="BA138" s="69"/>
      <c r="BB138" s="69"/>
    </row>
    <row r="139" spans="30:54" x14ac:dyDescent="0.2">
      <c r="AD139" s="72"/>
      <c r="AE139" s="72"/>
      <c r="AY139" s="69"/>
      <c r="AZ139" s="69"/>
      <c r="BA139" s="69"/>
      <c r="BB139" s="69"/>
    </row>
    <row r="140" spans="30:54" x14ac:dyDescent="0.2">
      <c r="AD140" s="72"/>
      <c r="AE140" s="72"/>
      <c r="AY140" s="69"/>
      <c r="AZ140" s="69"/>
      <c r="BA140" s="69"/>
      <c r="BB140" s="69"/>
    </row>
    <row r="141" spans="30:54" x14ac:dyDescent="0.2">
      <c r="AD141" s="72"/>
      <c r="AE141" s="72"/>
      <c r="AY141" s="69"/>
      <c r="AZ141" s="69"/>
      <c r="BA141" s="69"/>
      <c r="BB141" s="69"/>
    </row>
    <row r="142" spans="30:54" x14ac:dyDescent="0.2">
      <c r="AD142" s="72"/>
      <c r="AE142" s="72"/>
      <c r="AY142" s="69"/>
      <c r="AZ142" s="69"/>
      <c r="BA142" s="69"/>
      <c r="BB142" s="69"/>
    </row>
    <row r="143" spans="30:54" x14ac:dyDescent="0.2">
      <c r="AD143" s="72"/>
      <c r="AE143" s="72"/>
      <c r="AY143" s="69"/>
      <c r="AZ143" s="69"/>
      <c r="BA143" s="69"/>
      <c r="BB143" s="69"/>
    </row>
    <row r="144" spans="30:54" x14ac:dyDescent="0.2">
      <c r="AD144" s="72"/>
      <c r="AE144" s="72"/>
      <c r="AY144" s="69"/>
      <c r="AZ144" s="69"/>
      <c r="BA144" s="69"/>
      <c r="BB144" s="69"/>
    </row>
    <row r="145" spans="30:54" x14ac:dyDescent="0.2">
      <c r="AD145" s="72"/>
      <c r="AE145" s="72"/>
      <c r="AY145" s="69"/>
      <c r="AZ145" s="69"/>
      <c r="BA145" s="69"/>
      <c r="BB145" s="69"/>
    </row>
    <row r="146" spans="30:54" x14ac:dyDescent="0.2">
      <c r="AD146" s="72"/>
      <c r="AE146" s="72"/>
      <c r="AY146" s="69"/>
      <c r="AZ146" s="69"/>
      <c r="BA146" s="69"/>
      <c r="BB146" s="69"/>
    </row>
    <row r="147" spans="30:54" x14ac:dyDescent="0.2">
      <c r="AD147" s="72"/>
      <c r="AE147" s="72"/>
      <c r="AY147" s="69"/>
      <c r="AZ147" s="69"/>
      <c r="BA147" s="69"/>
      <c r="BB147" s="69"/>
    </row>
    <row r="148" spans="30:54" x14ac:dyDescent="0.2">
      <c r="AD148" s="72"/>
      <c r="AE148" s="72"/>
      <c r="AY148" s="69"/>
      <c r="AZ148" s="69"/>
      <c r="BA148" s="69"/>
      <c r="BB148" s="69"/>
    </row>
    <row r="149" spans="30:54" x14ac:dyDescent="0.2">
      <c r="AD149" s="72"/>
      <c r="AE149" s="72"/>
      <c r="AY149" s="69"/>
      <c r="AZ149" s="69"/>
      <c r="BA149" s="69"/>
      <c r="BB149" s="69"/>
    </row>
    <row r="150" spans="30:54" x14ac:dyDescent="0.2">
      <c r="AD150" s="72"/>
      <c r="AE150" s="72"/>
      <c r="AY150" s="69"/>
      <c r="AZ150" s="69"/>
      <c r="BA150" s="69"/>
      <c r="BB150" s="69"/>
    </row>
    <row r="151" spans="30:54" x14ac:dyDescent="0.2">
      <c r="AD151" s="72"/>
      <c r="AE151" s="72"/>
      <c r="AY151" s="69"/>
      <c r="AZ151" s="69"/>
      <c r="BA151" s="69"/>
      <c r="BB151" s="69"/>
    </row>
    <row r="152" spans="30:54" x14ac:dyDescent="0.2">
      <c r="AD152" s="72"/>
      <c r="AE152" s="72"/>
      <c r="AY152" s="69"/>
      <c r="AZ152" s="69"/>
      <c r="BA152" s="69"/>
      <c r="BB152" s="69"/>
    </row>
    <row r="153" spans="30:54" x14ac:dyDescent="0.2">
      <c r="AD153" s="72"/>
      <c r="AE153" s="72"/>
      <c r="AY153" s="69"/>
      <c r="AZ153" s="69"/>
      <c r="BA153" s="69"/>
      <c r="BB153" s="69"/>
    </row>
    <row r="154" spans="30:54" x14ac:dyDescent="0.2">
      <c r="AD154" s="72"/>
      <c r="AE154" s="72"/>
      <c r="AY154" s="69"/>
      <c r="AZ154" s="69"/>
      <c r="BA154" s="69"/>
      <c r="BB154" s="69"/>
    </row>
    <row r="155" spans="30:54" x14ac:dyDescent="0.2">
      <c r="AY155" s="69"/>
      <c r="AZ155" s="69"/>
      <c r="BA155" s="69"/>
      <c r="BB155" s="69"/>
    </row>
    <row r="156" spans="30:54" x14ac:dyDescent="0.2">
      <c r="AD156" s="72"/>
      <c r="AE156" s="72"/>
      <c r="AY156" s="69"/>
      <c r="AZ156" s="69"/>
      <c r="BA156" s="69"/>
      <c r="BB156" s="69"/>
    </row>
    <row r="157" spans="30:54" x14ac:dyDescent="0.2">
      <c r="AY157" s="69"/>
      <c r="AZ157" s="69"/>
      <c r="BA157" s="69"/>
      <c r="BB157" s="69"/>
    </row>
    <row r="158" spans="30:54" x14ac:dyDescent="0.2">
      <c r="AY158" s="69"/>
      <c r="AZ158" s="69"/>
      <c r="BA158" s="69"/>
      <c r="BB158" s="69"/>
    </row>
    <row r="159" spans="30:54" x14ac:dyDescent="0.2">
      <c r="AY159" s="69"/>
      <c r="AZ159" s="69"/>
      <c r="BA159" s="69"/>
      <c r="BB159" s="69"/>
    </row>
    <row r="160" spans="30:54" x14ac:dyDescent="0.2">
      <c r="AY160" s="69"/>
      <c r="AZ160" s="69"/>
      <c r="BA160" s="69"/>
      <c r="BB160" s="69"/>
    </row>
    <row r="161" spans="51:54" x14ac:dyDescent="0.2">
      <c r="AY161" s="69"/>
      <c r="AZ161" s="69"/>
      <c r="BA161" s="69"/>
      <c r="BB161" s="69"/>
    </row>
    <row r="162" spans="51:54" x14ac:dyDescent="0.2">
      <c r="AY162" s="69"/>
      <c r="AZ162" s="69"/>
      <c r="BA162" s="69"/>
      <c r="BB162" s="69"/>
    </row>
    <row r="163" spans="51:54" x14ac:dyDescent="0.2">
      <c r="AY163" s="69"/>
      <c r="AZ163" s="69"/>
      <c r="BA163" s="69"/>
      <c r="BB163" s="69"/>
    </row>
    <row r="164" spans="51:54" x14ac:dyDescent="0.2">
      <c r="AY164" s="69"/>
      <c r="AZ164" s="69"/>
      <c r="BA164" s="69"/>
      <c r="BB164" s="69"/>
    </row>
    <row r="165" spans="51:54" x14ac:dyDescent="0.2">
      <c r="AY165" s="69"/>
      <c r="AZ165" s="69"/>
      <c r="BA165" s="69"/>
      <c r="BB165" s="69"/>
    </row>
    <row r="166" spans="51:54" x14ac:dyDescent="0.2">
      <c r="AY166" s="69"/>
      <c r="AZ166" s="69"/>
      <c r="BA166" s="69"/>
      <c r="BB166" s="69"/>
    </row>
    <row r="167" spans="51:54" x14ac:dyDescent="0.2">
      <c r="AY167" s="69"/>
      <c r="AZ167" s="69"/>
      <c r="BA167" s="69"/>
      <c r="BB167" s="69"/>
    </row>
    <row r="168" spans="51:54" x14ac:dyDescent="0.2">
      <c r="AY168" s="69"/>
      <c r="AZ168" s="69"/>
      <c r="BA168" s="69"/>
      <c r="BB168" s="69"/>
    </row>
    <row r="169" spans="51:54" x14ac:dyDescent="0.2">
      <c r="AY169" s="69"/>
      <c r="AZ169" s="69"/>
      <c r="BA169" s="69"/>
      <c r="BB169" s="69"/>
    </row>
    <row r="170" spans="51:54" x14ac:dyDescent="0.2">
      <c r="AY170" s="69"/>
      <c r="AZ170" s="69"/>
      <c r="BA170" s="69"/>
      <c r="BB170" s="69"/>
    </row>
    <row r="171" spans="51:54" x14ac:dyDescent="0.2">
      <c r="AY171" s="69"/>
      <c r="AZ171" s="69"/>
      <c r="BA171" s="69"/>
      <c r="BB171" s="69"/>
    </row>
    <row r="172" spans="51:54" x14ac:dyDescent="0.2">
      <c r="AY172" s="69"/>
      <c r="AZ172" s="69"/>
      <c r="BA172" s="69"/>
      <c r="BB172" s="69"/>
    </row>
    <row r="173" spans="51:54" x14ac:dyDescent="0.2">
      <c r="AY173" s="69"/>
      <c r="AZ173" s="69"/>
      <c r="BA173" s="69"/>
      <c r="BB173" s="69"/>
    </row>
    <row r="174" spans="51:54" x14ac:dyDescent="0.2">
      <c r="AY174" s="69"/>
      <c r="AZ174" s="69"/>
      <c r="BA174" s="69"/>
      <c r="BB174" s="69"/>
    </row>
    <row r="175" spans="51:54" x14ac:dyDescent="0.2">
      <c r="AY175" s="69"/>
      <c r="AZ175" s="69"/>
      <c r="BA175" s="69"/>
      <c r="BB175" s="69"/>
    </row>
    <row r="176" spans="51:54" x14ac:dyDescent="0.2">
      <c r="AY176" s="69"/>
      <c r="AZ176" s="69"/>
      <c r="BA176" s="69"/>
      <c r="BB176" s="69"/>
    </row>
    <row r="177" spans="51:54" x14ac:dyDescent="0.2">
      <c r="AY177" s="69"/>
      <c r="AZ177" s="69"/>
      <c r="BA177" s="69"/>
      <c r="BB177" s="69"/>
    </row>
    <row r="178" spans="51:54" x14ac:dyDescent="0.2">
      <c r="AY178" s="69"/>
      <c r="AZ178" s="69"/>
      <c r="BA178" s="69"/>
      <c r="BB178" s="69"/>
    </row>
    <row r="179" spans="51:54" x14ac:dyDescent="0.2">
      <c r="AY179" s="69"/>
      <c r="AZ179" s="69"/>
      <c r="BA179" s="69"/>
      <c r="BB179" s="69"/>
    </row>
    <row r="180" spans="51:54" x14ac:dyDescent="0.2">
      <c r="AY180" s="69"/>
      <c r="AZ180" s="69"/>
      <c r="BA180" s="69"/>
      <c r="BB180" s="69"/>
    </row>
    <row r="181" spans="51:54" x14ac:dyDescent="0.2">
      <c r="AY181" s="69"/>
      <c r="AZ181" s="69"/>
      <c r="BA181" s="69"/>
      <c r="BB181" s="69"/>
    </row>
    <row r="182" spans="51:54" x14ac:dyDescent="0.2">
      <c r="AY182" s="69"/>
      <c r="AZ182" s="69"/>
      <c r="BA182" s="69"/>
      <c r="BB182" s="69"/>
    </row>
    <row r="183" spans="51:54" x14ac:dyDescent="0.2">
      <c r="AY183" s="69"/>
      <c r="AZ183" s="69"/>
      <c r="BA183" s="69"/>
      <c r="BB183" s="69"/>
    </row>
    <row r="184" spans="51:54" x14ac:dyDescent="0.2">
      <c r="AY184" s="69"/>
      <c r="AZ184" s="69"/>
      <c r="BA184" s="69"/>
      <c r="BB184" s="69"/>
    </row>
    <row r="185" spans="51:54" x14ac:dyDescent="0.2">
      <c r="AY185" s="69"/>
      <c r="AZ185" s="69"/>
      <c r="BA185" s="69"/>
      <c r="BB185" s="69"/>
    </row>
    <row r="186" spans="51:54" x14ac:dyDescent="0.2">
      <c r="AY186" s="69"/>
      <c r="AZ186" s="69"/>
      <c r="BA186" s="69"/>
      <c r="BB186" s="69"/>
    </row>
    <row r="187" spans="51:54" x14ac:dyDescent="0.2">
      <c r="AY187" s="69"/>
      <c r="AZ187" s="69"/>
      <c r="BA187" s="69"/>
      <c r="BB187" s="69"/>
    </row>
    <row r="188" spans="51:54" x14ac:dyDescent="0.2">
      <c r="AY188" s="69"/>
      <c r="AZ188" s="69"/>
      <c r="BA188" s="69"/>
      <c r="BB188" s="69"/>
    </row>
    <row r="189" spans="51:54" x14ac:dyDescent="0.2">
      <c r="AY189" s="69"/>
      <c r="AZ189" s="69"/>
      <c r="BA189" s="69"/>
      <c r="BB189" s="69"/>
    </row>
    <row r="190" spans="51:54" x14ac:dyDescent="0.2">
      <c r="AY190" s="69"/>
      <c r="AZ190" s="69"/>
      <c r="BA190" s="69"/>
      <c r="BB190" s="69"/>
    </row>
    <row r="191" spans="51:54" x14ac:dyDescent="0.2">
      <c r="AY191" s="69"/>
      <c r="AZ191" s="69"/>
      <c r="BA191" s="69"/>
      <c r="BB191" s="69"/>
    </row>
    <row r="192" spans="51:54" x14ac:dyDescent="0.2">
      <c r="AY192" s="69"/>
      <c r="AZ192" s="69"/>
      <c r="BA192" s="69"/>
      <c r="BB192" s="69"/>
    </row>
    <row r="193" spans="51:54" x14ac:dyDescent="0.2">
      <c r="AY193" s="69"/>
      <c r="AZ193" s="69"/>
      <c r="BA193" s="69"/>
      <c r="BB193" s="69"/>
    </row>
    <row r="194" spans="51:54" x14ac:dyDescent="0.2">
      <c r="AY194" s="69"/>
      <c r="AZ194" s="69"/>
      <c r="BA194" s="69"/>
      <c r="BB194" s="69"/>
    </row>
    <row r="195" spans="51:54" x14ac:dyDescent="0.2">
      <c r="AY195" s="69"/>
      <c r="AZ195" s="69"/>
      <c r="BA195" s="69"/>
      <c r="BB195" s="69"/>
    </row>
    <row r="196" spans="51:54" x14ac:dyDescent="0.2">
      <c r="AY196" s="69"/>
      <c r="AZ196" s="69"/>
      <c r="BA196" s="69"/>
      <c r="BB196" s="69"/>
    </row>
    <row r="197" spans="51:54" x14ac:dyDescent="0.2">
      <c r="AY197" s="69"/>
      <c r="AZ197" s="69"/>
      <c r="BA197" s="69"/>
      <c r="BB197" s="69"/>
    </row>
    <row r="198" spans="51:54" x14ac:dyDescent="0.2">
      <c r="AY198" s="69"/>
      <c r="AZ198" s="69"/>
      <c r="BA198" s="69"/>
      <c r="BB198" s="69"/>
    </row>
    <row r="199" spans="51:54" x14ac:dyDescent="0.2">
      <c r="AY199" s="69"/>
      <c r="AZ199" s="69"/>
      <c r="BA199" s="69"/>
      <c r="BB199" s="69"/>
    </row>
    <row r="200" spans="51:54" x14ac:dyDescent="0.2">
      <c r="AY200" s="69"/>
      <c r="AZ200" s="69"/>
      <c r="BA200" s="69"/>
      <c r="BB200" s="69"/>
    </row>
    <row r="201" spans="51:54" x14ac:dyDescent="0.2">
      <c r="AY201" s="69"/>
      <c r="AZ201" s="69"/>
      <c r="BA201" s="69"/>
      <c r="BB201" s="69"/>
    </row>
    <row r="202" spans="51:54" x14ac:dyDescent="0.2">
      <c r="AY202" s="69"/>
      <c r="AZ202" s="69"/>
      <c r="BA202" s="69"/>
      <c r="BB202" s="69"/>
    </row>
    <row r="203" spans="51:54" x14ac:dyDescent="0.2">
      <c r="AY203" s="69"/>
      <c r="AZ203" s="69"/>
      <c r="BA203" s="69"/>
      <c r="BB203" s="69"/>
    </row>
    <row r="204" spans="51:54" x14ac:dyDescent="0.2">
      <c r="AY204" s="69"/>
      <c r="AZ204" s="69"/>
      <c r="BA204" s="69"/>
      <c r="BB204" s="69"/>
    </row>
    <row r="205" spans="51:54" x14ac:dyDescent="0.2">
      <c r="AY205" s="69"/>
      <c r="AZ205" s="69"/>
      <c r="BA205" s="69"/>
      <c r="BB205" s="69"/>
    </row>
    <row r="206" spans="51:54" x14ac:dyDescent="0.2">
      <c r="AY206" s="69"/>
      <c r="AZ206" s="69"/>
      <c r="BA206" s="69"/>
      <c r="BB206" s="69"/>
    </row>
    <row r="207" spans="51:54" x14ac:dyDescent="0.2">
      <c r="AY207" s="69"/>
      <c r="AZ207" s="69"/>
      <c r="BA207" s="69"/>
      <c r="BB207" s="69"/>
    </row>
    <row r="208" spans="51:54" x14ac:dyDescent="0.2">
      <c r="AY208" s="69"/>
      <c r="AZ208" s="69"/>
      <c r="BA208" s="69"/>
      <c r="BB208" s="69"/>
    </row>
    <row r="209" spans="51:54" x14ac:dyDescent="0.2">
      <c r="AY209" s="69"/>
      <c r="AZ209" s="69"/>
      <c r="BA209" s="69"/>
      <c r="BB209" s="69"/>
    </row>
    <row r="210" spans="51:54" x14ac:dyDescent="0.2">
      <c r="AY210" s="69"/>
      <c r="AZ210" s="69"/>
      <c r="BA210" s="69"/>
      <c r="BB210" s="69"/>
    </row>
    <row r="211" spans="51:54" x14ac:dyDescent="0.2">
      <c r="AY211" s="69"/>
      <c r="AZ211" s="69"/>
      <c r="BA211" s="69"/>
      <c r="BB211" s="69"/>
    </row>
    <row r="212" spans="51:54" x14ac:dyDescent="0.2">
      <c r="AY212" s="69"/>
      <c r="AZ212" s="69"/>
      <c r="BA212" s="69"/>
      <c r="BB212" s="69"/>
    </row>
    <row r="213" spans="51:54" x14ac:dyDescent="0.2">
      <c r="AY213" s="69"/>
      <c r="AZ213" s="69"/>
      <c r="BA213" s="69"/>
      <c r="BB213" s="69"/>
    </row>
    <row r="214" spans="51:54" x14ac:dyDescent="0.2">
      <c r="AY214" s="69"/>
      <c r="AZ214" s="69"/>
      <c r="BA214" s="69"/>
      <c r="BB214" s="69"/>
    </row>
    <row r="215" spans="51:54" x14ac:dyDescent="0.2">
      <c r="AY215" s="69"/>
      <c r="AZ215" s="69"/>
      <c r="BA215" s="69"/>
      <c r="BB215" s="69"/>
    </row>
    <row r="216" spans="51:54" x14ac:dyDescent="0.2">
      <c r="AY216" s="69"/>
      <c r="AZ216" s="69"/>
      <c r="BA216" s="69"/>
      <c r="BB216" s="69"/>
    </row>
    <row r="217" spans="51:54" x14ac:dyDescent="0.2">
      <c r="AY217" s="69"/>
      <c r="AZ217" s="69"/>
      <c r="BA217" s="69"/>
      <c r="BB217" s="69"/>
    </row>
    <row r="218" spans="51:54" x14ac:dyDescent="0.2">
      <c r="AY218" s="69"/>
      <c r="AZ218" s="69"/>
      <c r="BA218" s="69"/>
      <c r="BB218" s="69"/>
    </row>
    <row r="219" spans="51:54" x14ac:dyDescent="0.2">
      <c r="AY219" s="69"/>
      <c r="AZ219" s="69"/>
      <c r="BA219" s="69"/>
      <c r="BB219" s="69"/>
    </row>
    <row r="220" spans="51:54" x14ac:dyDescent="0.2">
      <c r="AY220" s="69"/>
      <c r="AZ220" s="69"/>
      <c r="BA220" s="69"/>
      <c r="BB220" s="69"/>
    </row>
    <row r="221" spans="51:54" x14ac:dyDescent="0.2">
      <c r="AY221" s="69"/>
      <c r="AZ221" s="69"/>
      <c r="BA221" s="69"/>
      <c r="BB221" s="69"/>
    </row>
    <row r="222" spans="51:54" x14ac:dyDescent="0.2">
      <c r="AY222" s="69"/>
      <c r="AZ222" s="69"/>
      <c r="BA222" s="69"/>
      <c r="BB222" s="69"/>
    </row>
    <row r="223" spans="51:54" x14ac:dyDescent="0.2">
      <c r="AY223" s="69"/>
      <c r="AZ223" s="69"/>
      <c r="BA223" s="69"/>
      <c r="BB223" s="69"/>
    </row>
    <row r="224" spans="51:54" x14ac:dyDescent="0.2">
      <c r="AY224" s="69"/>
      <c r="AZ224" s="69"/>
      <c r="BA224" s="69"/>
      <c r="BB224" s="69"/>
    </row>
    <row r="225" spans="51:54" x14ac:dyDescent="0.2">
      <c r="AY225" s="69"/>
      <c r="AZ225" s="69"/>
      <c r="BA225" s="69"/>
      <c r="BB225" s="69"/>
    </row>
    <row r="226" spans="51:54" x14ac:dyDescent="0.2">
      <c r="AY226" s="69"/>
      <c r="AZ226" s="69"/>
      <c r="BA226" s="69"/>
      <c r="BB226" s="69"/>
    </row>
    <row r="227" spans="51:54" x14ac:dyDescent="0.2">
      <c r="AY227" s="69"/>
      <c r="AZ227" s="69"/>
      <c r="BA227" s="69"/>
      <c r="BB227" s="69"/>
    </row>
    <row r="228" spans="51:54" x14ac:dyDescent="0.2">
      <c r="AY228" s="69"/>
      <c r="AZ228" s="69"/>
      <c r="BA228" s="69"/>
      <c r="BB228" s="69"/>
    </row>
    <row r="229" spans="51:54" x14ac:dyDescent="0.2">
      <c r="AY229" s="69"/>
      <c r="AZ229" s="69"/>
      <c r="BA229" s="69"/>
      <c r="BB229" s="69"/>
    </row>
    <row r="230" spans="51:54" x14ac:dyDescent="0.2">
      <c r="AY230" s="69"/>
      <c r="AZ230" s="69"/>
      <c r="BA230" s="69"/>
      <c r="BB230" s="69"/>
    </row>
    <row r="231" spans="51:54" x14ac:dyDescent="0.2">
      <c r="AY231" s="69"/>
      <c r="AZ231" s="69"/>
      <c r="BA231" s="69"/>
      <c r="BB231" s="69"/>
    </row>
    <row r="232" spans="51:54" x14ac:dyDescent="0.2">
      <c r="AY232" s="69"/>
      <c r="AZ232" s="69"/>
      <c r="BA232" s="69"/>
      <c r="BB232" s="69"/>
    </row>
    <row r="233" spans="51:54" x14ac:dyDescent="0.2">
      <c r="AY233" s="69"/>
      <c r="AZ233" s="69"/>
      <c r="BA233" s="69"/>
      <c r="BB233" s="69"/>
    </row>
    <row r="234" spans="51:54" x14ac:dyDescent="0.2">
      <c r="AY234" s="69"/>
      <c r="AZ234" s="69"/>
      <c r="BA234" s="69"/>
      <c r="BB234" s="69"/>
    </row>
    <row r="235" spans="51:54" x14ac:dyDescent="0.2">
      <c r="AY235" s="69"/>
      <c r="AZ235" s="69"/>
      <c r="BA235" s="69"/>
      <c r="BB235" s="69"/>
    </row>
    <row r="236" spans="51:54" x14ac:dyDescent="0.2">
      <c r="AY236" s="69"/>
      <c r="AZ236" s="69"/>
      <c r="BA236" s="69"/>
      <c r="BB236" s="69"/>
    </row>
    <row r="237" spans="51:54" x14ac:dyDescent="0.2">
      <c r="AY237" s="69"/>
      <c r="AZ237" s="69"/>
      <c r="BA237" s="69"/>
      <c r="BB237" s="69"/>
    </row>
    <row r="238" spans="51:54" x14ac:dyDescent="0.2">
      <c r="AY238" s="69"/>
      <c r="AZ238" s="69"/>
      <c r="BA238" s="69"/>
      <c r="BB238" s="69"/>
    </row>
    <row r="239" spans="51:54" x14ac:dyDescent="0.2">
      <c r="AY239" s="69"/>
      <c r="AZ239" s="69"/>
      <c r="BA239" s="69"/>
      <c r="BB239" s="69"/>
    </row>
    <row r="240" spans="51:54" x14ac:dyDescent="0.2">
      <c r="AY240" s="69"/>
      <c r="AZ240" s="69"/>
      <c r="BA240" s="69"/>
      <c r="BB240" s="69"/>
    </row>
    <row r="241" spans="51:54" x14ac:dyDescent="0.2">
      <c r="AY241" s="69"/>
      <c r="AZ241" s="69"/>
      <c r="BA241" s="69"/>
      <c r="BB241" s="69"/>
    </row>
    <row r="242" spans="51:54" x14ac:dyDescent="0.2">
      <c r="AY242" s="69"/>
      <c r="AZ242" s="69"/>
      <c r="BA242" s="69"/>
      <c r="BB242" s="69"/>
    </row>
    <row r="243" spans="51:54" x14ac:dyDescent="0.2">
      <c r="AY243" s="69"/>
      <c r="AZ243" s="69"/>
      <c r="BA243" s="69"/>
      <c r="BB243" s="69"/>
    </row>
    <row r="244" spans="51:54" x14ac:dyDescent="0.2">
      <c r="AY244" s="69"/>
      <c r="AZ244" s="69"/>
      <c r="BA244" s="69"/>
      <c r="BB244" s="69"/>
    </row>
    <row r="245" spans="51:54" x14ac:dyDescent="0.2">
      <c r="AY245" s="69"/>
      <c r="AZ245" s="69"/>
      <c r="BA245" s="69"/>
      <c r="BB245" s="69"/>
    </row>
    <row r="246" spans="51:54" x14ac:dyDescent="0.2">
      <c r="AY246" s="69"/>
      <c r="AZ246" s="69"/>
      <c r="BA246" s="69"/>
      <c r="BB246" s="69"/>
    </row>
    <row r="247" spans="51:54" x14ac:dyDescent="0.2">
      <c r="AY247" s="69"/>
      <c r="AZ247" s="69"/>
      <c r="BA247" s="69"/>
      <c r="BB247" s="69"/>
    </row>
    <row r="248" spans="51:54" x14ac:dyDescent="0.2">
      <c r="AY248" s="69"/>
      <c r="AZ248" s="69"/>
      <c r="BA248" s="69"/>
      <c r="BB248" s="69"/>
    </row>
    <row r="249" spans="51:54" x14ac:dyDescent="0.2">
      <c r="AY249" s="69"/>
      <c r="AZ249" s="69"/>
      <c r="BA249" s="69"/>
      <c r="BB249" s="69"/>
    </row>
    <row r="250" spans="51:54" x14ac:dyDescent="0.2">
      <c r="AY250" s="69"/>
      <c r="AZ250" s="69"/>
      <c r="BA250" s="69"/>
      <c r="BB250" s="69"/>
    </row>
    <row r="251" spans="51:54" x14ac:dyDescent="0.2">
      <c r="AY251" s="69"/>
      <c r="AZ251" s="69"/>
      <c r="BA251" s="69"/>
      <c r="BB251" s="69"/>
    </row>
    <row r="252" spans="51:54" x14ac:dyDescent="0.2">
      <c r="AY252" s="69"/>
      <c r="AZ252" s="69"/>
      <c r="BA252" s="69"/>
      <c r="BB252" s="69"/>
    </row>
    <row r="253" spans="51:54" x14ac:dyDescent="0.2">
      <c r="AY253" s="69"/>
      <c r="AZ253" s="69"/>
      <c r="BA253" s="69"/>
      <c r="BB253" s="69"/>
    </row>
    <row r="254" spans="51:54" x14ac:dyDescent="0.2">
      <c r="AY254" s="69"/>
      <c r="AZ254" s="69"/>
      <c r="BA254" s="69"/>
      <c r="BB254" s="69"/>
    </row>
    <row r="255" spans="51:54" x14ac:dyDescent="0.2">
      <c r="AY255" s="69"/>
      <c r="AZ255" s="69"/>
      <c r="BA255" s="69"/>
      <c r="BB255" s="69"/>
    </row>
    <row r="256" spans="51:54" x14ac:dyDescent="0.2">
      <c r="AY256" s="69"/>
      <c r="AZ256" s="69"/>
      <c r="BA256" s="69"/>
      <c r="BB256" s="69"/>
    </row>
    <row r="257" spans="51:54" x14ac:dyDescent="0.2">
      <c r="AY257" s="69"/>
      <c r="AZ257" s="69"/>
      <c r="BA257" s="69"/>
      <c r="BB257" s="69"/>
    </row>
    <row r="258" spans="51:54" x14ac:dyDescent="0.2">
      <c r="AY258" s="69"/>
      <c r="AZ258" s="69"/>
      <c r="BA258" s="69"/>
      <c r="BB258" s="69"/>
    </row>
    <row r="259" spans="51:54" x14ac:dyDescent="0.2">
      <c r="AY259" s="69"/>
      <c r="AZ259" s="69"/>
      <c r="BA259" s="69"/>
      <c r="BB259" s="69"/>
    </row>
    <row r="260" spans="51:54" x14ac:dyDescent="0.2">
      <c r="AY260" s="69"/>
      <c r="AZ260" s="69"/>
      <c r="BA260" s="69"/>
      <c r="BB260" s="69"/>
    </row>
    <row r="261" spans="51:54" x14ac:dyDescent="0.2">
      <c r="AY261" s="69"/>
      <c r="AZ261" s="69"/>
      <c r="BA261" s="69"/>
      <c r="BB261" s="69"/>
    </row>
    <row r="262" spans="51:54" x14ac:dyDescent="0.2">
      <c r="AY262" s="69"/>
      <c r="AZ262" s="69"/>
      <c r="BA262" s="69"/>
      <c r="BB262" s="69"/>
    </row>
    <row r="263" spans="51:54" x14ac:dyDescent="0.2">
      <c r="AY263" s="69"/>
      <c r="AZ263" s="69"/>
      <c r="BA263" s="69"/>
      <c r="BB263" s="69"/>
    </row>
    <row r="264" spans="51:54" x14ac:dyDescent="0.2">
      <c r="AY264" s="69"/>
      <c r="AZ264" s="69"/>
      <c r="BA264" s="69"/>
      <c r="BB264" s="69"/>
    </row>
    <row r="265" spans="51:54" x14ac:dyDescent="0.2">
      <c r="AY265" s="69"/>
      <c r="AZ265" s="69"/>
      <c r="BA265" s="69"/>
      <c r="BB265" s="69"/>
    </row>
    <row r="266" spans="51:54" x14ac:dyDescent="0.2">
      <c r="AY266" s="69"/>
      <c r="AZ266" s="69"/>
      <c r="BA266" s="69"/>
      <c r="BB266" s="69"/>
    </row>
    <row r="267" spans="51:54" x14ac:dyDescent="0.2">
      <c r="AY267" s="69"/>
      <c r="AZ267" s="69"/>
      <c r="BA267" s="69"/>
      <c r="BB267" s="69"/>
    </row>
    <row r="268" spans="51:54" x14ac:dyDescent="0.2">
      <c r="AY268" s="69"/>
      <c r="AZ268" s="69"/>
      <c r="BA268" s="69"/>
      <c r="BB268" s="69"/>
    </row>
    <row r="269" spans="51:54" x14ac:dyDescent="0.2">
      <c r="AY269" s="69"/>
      <c r="AZ269" s="69"/>
      <c r="BA269" s="69"/>
      <c r="BB269" s="69"/>
    </row>
    <row r="270" spans="51:54" x14ac:dyDescent="0.2">
      <c r="AY270" s="69"/>
      <c r="AZ270" s="69"/>
      <c r="BA270" s="69"/>
      <c r="BB270" s="69"/>
    </row>
    <row r="271" spans="51:54" x14ac:dyDescent="0.2">
      <c r="AY271" s="69"/>
      <c r="AZ271" s="69"/>
      <c r="BA271" s="69"/>
      <c r="BB271" s="69"/>
    </row>
    <row r="272" spans="51:54" x14ac:dyDescent="0.2">
      <c r="AY272" s="69"/>
      <c r="AZ272" s="69"/>
      <c r="BA272" s="69"/>
      <c r="BB272" s="69"/>
    </row>
    <row r="273" spans="51:54" x14ac:dyDescent="0.2">
      <c r="AY273" s="69"/>
      <c r="AZ273" s="69"/>
      <c r="BA273" s="69"/>
      <c r="BB273" s="69"/>
    </row>
    <row r="274" spans="51:54" x14ac:dyDescent="0.2">
      <c r="AY274" s="69"/>
      <c r="AZ274" s="69"/>
      <c r="BA274" s="69"/>
      <c r="BB274" s="69"/>
    </row>
    <row r="275" spans="51:54" x14ac:dyDescent="0.2">
      <c r="AY275" s="69"/>
      <c r="AZ275" s="69"/>
      <c r="BA275" s="69"/>
      <c r="BB275" s="69"/>
    </row>
    <row r="276" spans="51:54" x14ac:dyDescent="0.2">
      <c r="AY276" s="69"/>
      <c r="AZ276" s="69"/>
      <c r="BA276" s="69"/>
      <c r="BB276" s="69"/>
    </row>
    <row r="277" spans="51:54" x14ac:dyDescent="0.2">
      <c r="AY277" s="69"/>
      <c r="AZ277" s="69"/>
      <c r="BA277" s="69"/>
      <c r="BB277" s="69"/>
    </row>
    <row r="278" spans="51:54" x14ac:dyDescent="0.2">
      <c r="AY278" s="69"/>
      <c r="AZ278" s="69"/>
      <c r="BA278" s="69"/>
      <c r="BB278" s="69"/>
    </row>
    <row r="279" spans="51:54" x14ac:dyDescent="0.2">
      <c r="AY279" s="69"/>
      <c r="AZ279" s="69"/>
      <c r="BA279" s="69"/>
      <c r="BB279" s="69"/>
    </row>
    <row r="280" spans="51:54" x14ac:dyDescent="0.2">
      <c r="AY280" s="69"/>
      <c r="AZ280" s="69"/>
      <c r="BA280" s="69"/>
      <c r="BB280" s="69"/>
    </row>
    <row r="281" spans="51:54" x14ac:dyDescent="0.2">
      <c r="AY281" s="69"/>
      <c r="AZ281" s="69"/>
      <c r="BA281" s="69"/>
      <c r="BB281" s="69"/>
    </row>
    <row r="282" spans="51:54" x14ac:dyDescent="0.2">
      <c r="AY282" s="69"/>
      <c r="AZ282" s="69"/>
      <c r="BA282" s="69"/>
      <c r="BB282" s="69"/>
    </row>
    <row r="283" spans="51:54" x14ac:dyDescent="0.2">
      <c r="AY283" s="69"/>
      <c r="AZ283" s="69"/>
      <c r="BA283" s="69"/>
      <c r="BB283" s="69"/>
    </row>
    <row r="284" spans="51:54" x14ac:dyDescent="0.2">
      <c r="AY284" s="69"/>
      <c r="AZ284" s="69"/>
      <c r="BA284" s="69"/>
      <c r="BB284" s="69"/>
    </row>
    <row r="285" spans="51:54" x14ac:dyDescent="0.2">
      <c r="AY285" s="69"/>
      <c r="AZ285" s="69"/>
      <c r="BA285" s="69"/>
      <c r="BB285" s="69"/>
    </row>
    <row r="286" spans="51:54" x14ac:dyDescent="0.2">
      <c r="AY286" s="69"/>
      <c r="AZ286" s="69"/>
      <c r="BA286" s="69"/>
      <c r="BB286" s="69"/>
    </row>
    <row r="287" spans="51:54" x14ac:dyDescent="0.2">
      <c r="AY287" s="69"/>
      <c r="AZ287" s="69"/>
      <c r="BA287" s="69"/>
      <c r="BB287" s="69"/>
    </row>
    <row r="288" spans="51:54" x14ac:dyDescent="0.2">
      <c r="AY288" s="69"/>
      <c r="AZ288" s="69"/>
      <c r="BA288" s="69"/>
      <c r="BB288" s="69"/>
    </row>
    <row r="289" spans="51:54" x14ac:dyDescent="0.2">
      <c r="AY289" s="69"/>
      <c r="AZ289" s="69"/>
      <c r="BA289" s="69"/>
      <c r="BB289" s="69"/>
    </row>
    <row r="290" spans="51:54" x14ac:dyDescent="0.2">
      <c r="AY290" s="69"/>
      <c r="AZ290" s="69"/>
      <c r="BA290" s="69"/>
      <c r="BB290" s="69"/>
    </row>
    <row r="291" spans="51:54" x14ac:dyDescent="0.2">
      <c r="AY291" s="69"/>
      <c r="AZ291" s="69"/>
      <c r="BA291" s="69"/>
      <c r="BB291" s="69"/>
    </row>
    <row r="292" spans="51:54" x14ac:dyDescent="0.2">
      <c r="AY292" s="69"/>
      <c r="AZ292" s="69"/>
      <c r="BA292" s="69"/>
      <c r="BB292" s="69"/>
    </row>
    <row r="293" spans="51:54" x14ac:dyDescent="0.2">
      <c r="AY293" s="69"/>
      <c r="AZ293" s="69"/>
      <c r="BA293" s="69"/>
      <c r="BB293" s="69"/>
    </row>
    <row r="294" spans="51:54" x14ac:dyDescent="0.2">
      <c r="AY294" s="69"/>
      <c r="AZ294" s="69"/>
      <c r="BA294" s="69"/>
      <c r="BB294" s="69"/>
    </row>
    <row r="295" spans="51:54" x14ac:dyDescent="0.2">
      <c r="AY295" s="69"/>
      <c r="AZ295" s="69"/>
      <c r="BA295" s="69"/>
      <c r="BB295" s="69"/>
    </row>
    <row r="296" spans="51:54" x14ac:dyDescent="0.2">
      <c r="AY296" s="69"/>
      <c r="AZ296" s="69"/>
      <c r="BA296" s="69"/>
      <c r="BB296" s="69"/>
    </row>
    <row r="297" spans="51:54" x14ac:dyDescent="0.2">
      <c r="AY297" s="69"/>
      <c r="AZ297" s="69"/>
      <c r="BA297" s="69"/>
      <c r="BB297" s="69"/>
    </row>
    <row r="298" spans="51:54" x14ac:dyDescent="0.2">
      <c r="AY298" s="69"/>
      <c r="AZ298" s="69"/>
      <c r="BA298" s="69"/>
      <c r="BB298" s="69"/>
    </row>
    <row r="299" spans="51:54" x14ac:dyDescent="0.2">
      <c r="AY299" s="69"/>
      <c r="AZ299" s="69"/>
      <c r="BA299" s="69"/>
      <c r="BB299" s="69"/>
    </row>
    <row r="300" spans="51:54" x14ac:dyDescent="0.2">
      <c r="AY300" s="69"/>
      <c r="AZ300" s="69"/>
      <c r="BA300" s="69"/>
      <c r="BB300" s="69"/>
    </row>
    <row r="301" spans="51:54" x14ac:dyDescent="0.2">
      <c r="AY301" s="69"/>
      <c r="AZ301" s="69"/>
      <c r="BA301" s="69"/>
      <c r="BB301" s="69"/>
    </row>
    <row r="302" spans="51:54" x14ac:dyDescent="0.2">
      <c r="AY302" s="69"/>
      <c r="AZ302" s="69"/>
      <c r="BA302" s="69"/>
      <c r="BB302" s="69"/>
    </row>
    <row r="303" spans="51:54" x14ac:dyDescent="0.2">
      <c r="AY303" s="69"/>
      <c r="AZ303" s="69"/>
      <c r="BA303" s="69"/>
      <c r="BB303" s="69"/>
    </row>
    <row r="304" spans="51:54" x14ac:dyDescent="0.2">
      <c r="AY304" s="69"/>
      <c r="AZ304" s="69"/>
      <c r="BA304" s="69"/>
      <c r="BB304" s="69"/>
    </row>
    <row r="305" spans="51:54" x14ac:dyDescent="0.2">
      <c r="AY305" s="69"/>
      <c r="AZ305" s="69"/>
      <c r="BA305" s="69"/>
      <c r="BB305" s="69"/>
    </row>
    <row r="306" spans="51:54" x14ac:dyDescent="0.2">
      <c r="AY306" s="69"/>
      <c r="AZ306" s="69"/>
      <c r="BA306" s="69"/>
      <c r="BB306" s="69"/>
    </row>
    <row r="307" spans="51:54" x14ac:dyDescent="0.2">
      <c r="AY307" s="69"/>
      <c r="AZ307" s="69"/>
      <c r="BA307" s="69"/>
      <c r="BB307" s="69"/>
    </row>
    <row r="308" spans="51:54" x14ac:dyDescent="0.2">
      <c r="AY308" s="69"/>
      <c r="AZ308" s="69"/>
      <c r="BA308" s="69"/>
      <c r="BB308" s="69"/>
    </row>
    <row r="309" spans="51:54" x14ac:dyDescent="0.2">
      <c r="AY309" s="69"/>
      <c r="AZ309" s="69"/>
      <c r="BA309" s="69"/>
      <c r="BB309" s="69"/>
    </row>
    <row r="310" spans="51:54" x14ac:dyDescent="0.2">
      <c r="AY310" s="69"/>
      <c r="AZ310" s="69"/>
      <c r="BA310" s="69"/>
      <c r="BB310" s="69"/>
    </row>
    <row r="311" spans="51:54" x14ac:dyDescent="0.2">
      <c r="AY311" s="69"/>
      <c r="AZ311" s="69"/>
      <c r="BA311" s="69"/>
      <c r="BB311" s="69"/>
    </row>
    <row r="312" spans="51:54" x14ac:dyDescent="0.2">
      <c r="AY312" s="69"/>
      <c r="AZ312" s="69"/>
      <c r="BA312" s="69"/>
      <c r="BB312" s="69"/>
    </row>
    <row r="313" spans="51:54" x14ac:dyDescent="0.2">
      <c r="AY313" s="69"/>
      <c r="AZ313" s="69"/>
      <c r="BA313" s="69"/>
      <c r="BB313" s="69"/>
    </row>
    <row r="314" spans="51:54" x14ac:dyDescent="0.2">
      <c r="AY314" s="69"/>
      <c r="AZ314" s="69"/>
      <c r="BA314" s="69"/>
      <c r="BB314" s="69"/>
    </row>
    <row r="315" spans="51:54" x14ac:dyDescent="0.2">
      <c r="AY315" s="69"/>
      <c r="AZ315" s="69"/>
      <c r="BA315" s="69"/>
      <c r="BB315" s="69"/>
    </row>
    <row r="316" spans="51:54" x14ac:dyDescent="0.2">
      <c r="AY316" s="69"/>
      <c r="AZ316" s="69"/>
      <c r="BA316" s="69"/>
      <c r="BB316" s="69"/>
    </row>
    <row r="317" spans="51:54" x14ac:dyDescent="0.2">
      <c r="AY317" s="69"/>
      <c r="AZ317" s="69"/>
      <c r="BA317" s="69"/>
      <c r="BB317" s="69"/>
    </row>
    <row r="318" spans="51:54" x14ac:dyDescent="0.2">
      <c r="AY318" s="69"/>
      <c r="AZ318" s="69"/>
      <c r="BA318" s="69"/>
      <c r="BB318" s="69"/>
    </row>
    <row r="319" spans="51:54" x14ac:dyDescent="0.2">
      <c r="AY319" s="69"/>
      <c r="AZ319" s="69"/>
      <c r="BA319" s="69"/>
      <c r="BB319" s="69"/>
    </row>
    <row r="320" spans="51:54" x14ac:dyDescent="0.2">
      <c r="AY320" s="69"/>
      <c r="AZ320" s="69"/>
      <c r="BA320" s="69"/>
      <c r="BB320" s="69"/>
    </row>
    <row r="321" spans="51:54" x14ac:dyDescent="0.2">
      <c r="AY321" s="69"/>
      <c r="AZ321" s="69"/>
      <c r="BA321" s="69"/>
      <c r="BB321" s="69"/>
    </row>
    <row r="322" spans="51:54" x14ac:dyDescent="0.2">
      <c r="AY322" s="69"/>
      <c r="AZ322" s="69"/>
      <c r="BA322" s="69"/>
      <c r="BB322" s="69"/>
    </row>
    <row r="323" spans="51:54" x14ac:dyDescent="0.2">
      <c r="AY323" s="69"/>
      <c r="AZ323" s="69"/>
      <c r="BA323" s="69"/>
      <c r="BB323" s="69"/>
    </row>
    <row r="324" spans="51:54" x14ac:dyDescent="0.2">
      <c r="AY324" s="69"/>
      <c r="AZ324" s="69"/>
      <c r="BA324" s="69"/>
      <c r="BB324" s="69"/>
    </row>
    <row r="325" spans="51:54" x14ac:dyDescent="0.2">
      <c r="AY325" s="69"/>
      <c r="AZ325" s="69"/>
      <c r="BA325" s="69"/>
      <c r="BB325" s="69"/>
    </row>
    <row r="326" spans="51:54" x14ac:dyDescent="0.2">
      <c r="AY326" s="69"/>
      <c r="AZ326" s="69"/>
      <c r="BA326" s="69"/>
      <c r="BB326" s="69"/>
    </row>
    <row r="327" spans="51:54" x14ac:dyDescent="0.2">
      <c r="AY327" s="69"/>
      <c r="AZ327" s="69"/>
      <c r="BA327" s="69"/>
      <c r="BB327" s="69"/>
    </row>
    <row r="328" spans="51:54" x14ac:dyDescent="0.2">
      <c r="AY328" s="69"/>
      <c r="AZ328" s="69"/>
      <c r="BA328" s="69"/>
      <c r="BB328" s="69"/>
    </row>
    <row r="329" spans="51:54" x14ac:dyDescent="0.2">
      <c r="AY329" s="69"/>
      <c r="AZ329" s="69"/>
      <c r="BA329" s="69"/>
      <c r="BB329" s="69"/>
    </row>
    <row r="330" spans="51:54" x14ac:dyDescent="0.2">
      <c r="AY330" s="69"/>
      <c r="AZ330" s="69"/>
      <c r="BA330" s="69"/>
      <c r="BB330" s="69"/>
    </row>
    <row r="331" spans="51:54" x14ac:dyDescent="0.2">
      <c r="AY331" s="69"/>
      <c r="AZ331" s="69"/>
      <c r="BA331" s="69"/>
      <c r="BB331" s="69"/>
    </row>
    <row r="332" spans="51:54" x14ac:dyDescent="0.2">
      <c r="AY332" s="69"/>
      <c r="AZ332" s="69"/>
      <c r="BA332" s="69"/>
      <c r="BB332" s="69"/>
    </row>
    <row r="333" spans="51:54" x14ac:dyDescent="0.2">
      <c r="AY333" s="69"/>
      <c r="AZ333" s="69"/>
      <c r="BA333" s="69"/>
      <c r="BB333" s="69"/>
    </row>
    <row r="334" spans="51:54" x14ac:dyDescent="0.2">
      <c r="AY334" s="69"/>
      <c r="AZ334" s="69"/>
      <c r="BA334" s="69"/>
      <c r="BB334" s="69"/>
    </row>
    <row r="335" spans="51:54" x14ac:dyDescent="0.2">
      <c r="AY335" s="69"/>
      <c r="AZ335" s="69"/>
      <c r="BA335" s="69"/>
      <c r="BB335" s="69"/>
    </row>
    <row r="336" spans="51:54" x14ac:dyDescent="0.2">
      <c r="AY336" s="69"/>
      <c r="AZ336" s="69"/>
      <c r="BA336" s="69"/>
      <c r="BB336" s="69"/>
    </row>
    <row r="337" spans="51:54" x14ac:dyDescent="0.2">
      <c r="AY337" s="69"/>
      <c r="AZ337" s="69"/>
      <c r="BA337" s="69"/>
      <c r="BB337" s="69"/>
    </row>
    <row r="338" spans="51:54" x14ac:dyDescent="0.2">
      <c r="AY338" s="69"/>
      <c r="AZ338" s="69"/>
      <c r="BA338" s="69"/>
      <c r="BB338" s="69"/>
    </row>
    <row r="339" spans="51:54" x14ac:dyDescent="0.2">
      <c r="AY339" s="69"/>
      <c r="AZ339" s="69"/>
      <c r="BA339" s="69"/>
      <c r="BB339" s="69"/>
    </row>
    <row r="340" spans="51:54" x14ac:dyDescent="0.2">
      <c r="AY340" s="69"/>
      <c r="AZ340" s="69"/>
      <c r="BA340" s="69"/>
      <c r="BB340" s="69"/>
    </row>
    <row r="341" spans="51:54" x14ac:dyDescent="0.2">
      <c r="AY341" s="69"/>
      <c r="AZ341" s="69"/>
      <c r="BA341" s="69"/>
      <c r="BB341" s="69"/>
    </row>
    <row r="342" spans="51:54" x14ac:dyDescent="0.2">
      <c r="AY342" s="69"/>
      <c r="AZ342" s="69"/>
      <c r="BA342" s="69"/>
      <c r="BB342" s="69"/>
    </row>
    <row r="343" spans="51:54" x14ac:dyDescent="0.2">
      <c r="AY343" s="69"/>
      <c r="AZ343" s="69"/>
      <c r="BA343" s="69"/>
      <c r="BB343" s="69"/>
    </row>
    <row r="344" spans="51:54" x14ac:dyDescent="0.2">
      <c r="AY344" s="69"/>
      <c r="AZ344" s="69"/>
      <c r="BA344" s="69"/>
      <c r="BB344" s="69"/>
    </row>
    <row r="345" spans="51:54" x14ac:dyDescent="0.2">
      <c r="AY345" s="69"/>
      <c r="AZ345" s="69"/>
      <c r="BA345" s="69"/>
      <c r="BB345" s="69"/>
    </row>
    <row r="346" spans="51:54" x14ac:dyDescent="0.2">
      <c r="AY346" s="69"/>
      <c r="AZ346" s="69"/>
      <c r="BA346" s="69"/>
      <c r="BB346" s="69"/>
    </row>
    <row r="347" spans="51:54" x14ac:dyDescent="0.2">
      <c r="AY347" s="69"/>
      <c r="AZ347" s="69"/>
      <c r="BA347" s="69"/>
      <c r="BB347" s="69"/>
    </row>
    <row r="348" spans="51:54" x14ac:dyDescent="0.2">
      <c r="AY348" s="69"/>
      <c r="AZ348" s="69"/>
      <c r="BA348" s="69"/>
      <c r="BB348" s="69"/>
    </row>
    <row r="349" spans="51:54" x14ac:dyDescent="0.2">
      <c r="AY349" s="69"/>
      <c r="AZ349" s="69"/>
      <c r="BA349" s="69"/>
      <c r="BB349" s="69"/>
    </row>
    <row r="350" spans="51:54" x14ac:dyDescent="0.2">
      <c r="AY350" s="69"/>
      <c r="AZ350" s="69"/>
      <c r="BA350" s="69"/>
      <c r="BB350" s="69"/>
    </row>
    <row r="351" spans="51:54" x14ac:dyDescent="0.2">
      <c r="AY351" s="69"/>
      <c r="AZ351" s="69"/>
      <c r="BA351" s="69"/>
      <c r="BB351" s="69"/>
    </row>
    <row r="352" spans="51:54" x14ac:dyDescent="0.2">
      <c r="AY352" s="69"/>
      <c r="AZ352" s="69"/>
      <c r="BA352" s="69"/>
      <c r="BB352" s="69"/>
    </row>
    <row r="353" spans="51:54" x14ac:dyDescent="0.2">
      <c r="AY353" s="69"/>
      <c r="AZ353" s="69"/>
      <c r="BA353" s="69"/>
      <c r="BB353" s="69"/>
    </row>
    <row r="354" spans="51:54" x14ac:dyDescent="0.2">
      <c r="AY354" s="69"/>
      <c r="AZ354" s="69"/>
      <c r="BA354" s="69"/>
      <c r="BB354" s="69"/>
    </row>
    <row r="355" spans="51:54" x14ac:dyDescent="0.2">
      <c r="AY355" s="69"/>
      <c r="AZ355" s="69"/>
      <c r="BA355" s="69"/>
      <c r="BB355" s="69"/>
    </row>
    <row r="356" spans="51:54" x14ac:dyDescent="0.2">
      <c r="AY356" s="69"/>
      <c r="AZ356" s="69"/>
      <c r="BA356" s="69"/>
      <c r="BB356" s="69"/>
    </row>
    <row r="357" spans="51:54" x14ac:dyDescent="0.2">
      <c r="AY357" s="69"/>
      <c r="AZ357" s="69"/>
      <c r="BA357" s="69"/>
      <c r="BB357" s="69"/>
    </row>
    <row r="358" spans="51:54" x14ac:dyDescent="0.2">
      <c r="AY358" s="69"/>
      <c r="AZ358" s="69"/>
      <c r="BA358" s="69"/>
      <c r="BB358" s="69"/>
    </row>
    <row r="359" spans="51:54" x14ac:dyDescent="0.2">
      <c r="AY359" s="69"/>
      <c r="AZ359" s="69"/>
      <c r="BA359" s="69"/>
      <c r="BB359" s="69"/>
    </row>
    <row r="360" spans="51:54" x14ac:dyDescent="0.2">
      <c r="AY360" s="69"/>
      <c r="AZ360" s="69"/>
      <c r="BA360" s="69"/>
      <c r="BB360" s="69"/>
    </row>
    <row r="361" spans="51:54" x14ac:dyDescent="0.2">
      <c r="AY361" s="69"/>
      <c r="AZ361" s="69"/>
      <c r="BA361" s="69"/>
      <c r="BB361" s="69"/>
    </row>
    <row r="362" spans="51:54" x14ac:dyDescent="0.2">
      <c r="AY362" s="69"/>
      <c r="AZ362" s="69"/>
      <c r="BA362" s="69"/>
      <c r="BB362" s="69"/>
    </row>
    <row r="363" spans="51:54" x14ac:dyDescent="0.2">
      <c r="AY363" s="69"/>
      <c r="AZ363" s="69"/>
      <c r="BA363" s="69"/>
      <c r="BB363" s="69"/>
    </row>
    <row r="364" spans="51:54" x14ac:dyDescent="0.2">
      <c r="AY364" s="69"/>
      <c r="AZ364" s="69"/>
      <c r="BA364" s="69"/>
      <c r="BB364" s="69"/>
    </row>
    <row r="365" spans="51:54" x14ac:dyDescent="0.2">
      <c r="AY365" s="69"/>
      <c r="AZ365" s="69"/>
      <c r="BA365" s="69"/>
      <c r="BB365" s="69"/>
    </row>
    <row r="366" spans="51:54" x14ac:dyDescent="0.2">
      <c r="AY366" s="69"/>
      <c r="AZ366" s="69"/>
      <c r="BA366" s="69"/>
      <c r="BB366" s="69"/>
    </row>
    <row r="367" spans="51:54" x14ac:dyDescent="0.2">
      <c r="AY367" s="69"/>
      <c r="AZ367" s="69"/>
      <c r="BA367" s="69"/>
      <c r="BB367" s="69"/>
    </row>
    <row r="368" spans="51:54" x14ac:dyDescent="0.2">
      <c r="AY368" s="69"/>
      <c r="AZ368" s="69"/>
      <c r="BA368" s="69"/>
      <c r="BB368" s="69"/>
    </row>
    <row r="369" spans="51:54" x14ac:dyDescent="0.2">
      <c r="AY369" s="69"/>
      <c r="AZ369" s="69"/>
      <c r="BA369" s="69"/>
      <c r="BB369" s="69"/>
    </row>
    <row r="370" spans="51:54" x14ac:dyDescent="0.2">
      <c r="AY370" s="69"/>
      <c r="AZ370" s="69"/>
      <c r="BA370" s="69"/>
      <c r="BB370" s="69"/>
    </row>
    <row r="371" spans="51:54" x14ac:dyDescent="0.2">
      <c r="AY371" s="69"/>
      <c r="AZ371" s="69"/>
      <c r="BA371" s="69"/>
      <c r="BB371" s="69"/>
    </row>
    <row r="372" spans="51:54" x14ac:dyDescent="0.2">
      <c r="AY372" s="69"/>
      <c r="AZ372" s="69"/>
      <c r="BA372" s="69"/>
      <c r="BB372" s="69"/>
    </row>
    <row r="373" spans="51:54" x14ac:dyDescent="0.2">
      <c r="AY373" s="69"/>
      <c r="AZ373" s="69"/>
      <c r="BA373" s="69"/>
      <c r="BB373" s="69"/>
    </row>
    <row r="374" spans="51:54" x14ac:dyDescent="0.2">
      <c r="AY374" s="69"/>
      <c r="AZ374" s="69"/>
      <c r="BA374" s="69"/>
      <c r="BB374" s="69"/>
    </row>
    <row r="375" spans="51:54" x14ac:dyDescent="0.2">
      <c r="AY375" s="69"/>
      <c r="AZ375" s="69"/>
      <c r="BA375" s="69"/>
      <c r="BB375" s="69"/>
    </row>
    <row r="376" spans="51:54" x14ac:dyDescent="0.2">
      <c r="AY376" s="69"/>
      <c r="AZ376" s="69"/>
      <c r="BA376" s="69"/>
      <c r="BB376" s="69"/>
    </row>
    <row r="377" spans="51:54" x14ac:dyDescent="0.2">
      <c r="AY377" s="69"/>
      <c r="AZ377" s="69"/>
      <c r="BA377" s="69"/>
      <c r="BB377" s="69"/>
    </row>
    <row r="378" spans="51:54" x14ac:dyDescent="0.2">
      <c r="AY378" s="69"/>
      <c r="AZ378" s="69"/>
      <c r="BA378" s="69"/>
      <c r="BB378" s="69"/>
    </row>
    <row r="379" spans="51:54" x14ac:dyDescent="0.2">
      <c r="AY379" s="69"/>
      <c r="AZ379" s="69"/>
      <c r="BA379" s="69"/>
      <c r="BB379" s="69"/>
    </row>
    <row r="380" spans="51:54" x14ac:dyDescent="0.2">
      <c r="AY380" s="69"/>
      <c r="AZ380" s="69"/>
      <c r="BA380" s="69"/>
      <c r="BB380" s="69"/>
    </row>
    <row r="381" spans="51:54" x14ac:dyDescent="0.2">
      <c r="AY381" s="69"/>
      <c r="AZ381" s="69"/>
      <c r="BA381" s="69"/>
      <c r="BB381" s="69"/>
    </row>
    <row r="382" spans="51:54" x14ac:dyDescent="0.2">
      <c r="AY382" s="69"/>
      <c r="AZ382" s="69"/>
      <c r="BA382" s="69"/>
      <c r="BB382" s="69"/>
    </row>
    <row r="383" spans="51:54" x14ac:dyDescent="0.2">
      <c r="AY383" s="69"/>
      <c r="AZ383" s="69"/>
      <c r="BA383" s="69"/>
      <c r="BB383" s="69"/>
    </row>
    <row r="384" spans="51:54" x14ac:dyDescent="0.2">
      <c r="AY384" s="69"/>
      <c r="AZ384" s="69"/>
      <c r="BA384" s="69"/>
      <c r="BB384" s="69"/>
    </row>
    <row r="385" spans="51:54" x14ac:dyDescent="0.2">
      <c r="AY385" s="69"/>
      <c r="AZ385" s="69"/>
      <c r="BA385" s="69"/>
      <c r="BB385" s="69"/>
    </row>
    <row r="386" spans="51:54" x14ac:dyDescent="0.2">
      <c r="AY386" s="69"/>
      <c r="AZ386" s="69"/>
      <c r="BA386" s="69"/>
      <c r="BB386" s="69"/>
    </row>
    <row r="387" spans="51:54" x14ac:dyDescent="0.2">
      <c r="AY387" s="69"/>
      <c r="AZ387" s="69"/>
      <c r="BA387" s="69"/>
      <c r="BB387" s="69"/>
    </row>
    <row r="388" spans="51:54" x14ac:dyDescent="0.2">
      <c r="AY388" s="69"/>
      <c r="AZ388" s="69"/>
      <c r="BA388" s="69"/>
      <c r="BB388" s="69"/>
    </row>
    <row r="389" spans="51:54" x14ac:dyDescent="0.2">
      <c r="AY389" s="69"/>
      <c r="AZ389" s="69"/>
      <c r="BA389" s="69"/>
      <c r="BB389" s="69"/>
    </row>
    <row r="390" spans="51:54" x14ac:dyDescent="0.2">
      <c r="AY390" s="69"/>
      <c r="AZ390" s="69"/>
      <c r="BA390" s="69"/>
      <c r="BB390" s="69"/>
    </row>
    <row r="391" spans="51:54" x14ac:dyDescent="0.2">
      <c r="AY391" s="69"/>
      <c r="AZ391" s="69"/>
      <c r="BA391" s="69"/>
      <c r="BB391" s="69"/>
    </row>
    <row r="392" spans="51:54" x14ac:dyDescent="0.2">
      <c r="AY392" s="69"/>
      <c r="AZ392" s="69"/>
      <c r="BA392" s="69"/>
      <c r="BB392" s="69"/>
    </row>
    <row r="393" spans="51:54" x14ac:dyDescent="0.2">
      <c r="AY393" s="69"/>
      <c r="AZ393" s="69"/>
      <c r="BA393" s="69"/>
      <c r="BB393" s="69"/>
    </row>
    <row r="394" spans="51:54" x14ac:dyDescent="0.2">
      <c r="AY394" s="69"/>
      <c r="AZ394" s="69"/>
      <c r="BA394" s="69"/>
      <c r="BB394" s="69"/>
    </row>
    <row r="395" spans="51:54" x14ac:dyDescent="0.2">
      <c r="AY395" s="69"/>
      <c r="AZ395" s="69"/>
      <c r="BA395" s="69"/>
      <c r="BB395" s="69"/>
    </row>
    <row r="396" spans="51:54" x14ac:dyDescent="0.2">
      <c r="AY396" s="69"/>
      <c r="AZ396" s="69"/>
      <c r="BA396" s="69"/>
      <c r="BB396" s="69"/>
    </row>
    <row r="397" spans="51:54" x14ac:dyDescent="0.2">
      <c r="AY397" s="69"/>
      <c r="AZ397" s="69"/>
      <c r="BA397" s="69"/>
      <c r="BB397" s="69"/>
    </row>
    <row r="398" spans="51:54" x14ac:dyDescent="0.2">
      <c r="AY398" s="69"/>
      <c r="AZ398" s="69"/>
      <c r="BA398" s="69"/>
      <c r="BB398" s="69"/>
    </row>
    <row r="399" spans="51:54" x14ac:dyDescent="0.2">
      <c r="AY399" s="69"/>
      <c r="AZ399" s="69"/>
      <c r="BA399" s="69"/>
      <c r="BB399" s="69"/>
    </row>
    <row r="400" spans="51:54" x14ac:dyDescent="0.2">
      <c r="AY400" s="69"/>
      <c r="AZ400" s="69"/>
      <c r="BA400" s="69"/>
      <c r="BB400" s="69"/>
    </row>
    <row r="401" spans="51:54" x14ac:dyDescent="0.2">
      <c r="AY401" s="69"/>
      <c r="AZ401" s="69"/>
      <c r="BA401" s="69"/>
      <c r="BB401" s="69"/>
    </row>
    <row r="402" spans="51:54" x14ac:dyDescent="0.2">
      <c r="AY402" s="69"/>
      <c r="AZ402" s="69"/>
      <c r="BA402" s="69"/>
      <c r="BB402" s="69"/>
    </row>
    <row r="403" spans="51:54" x14ac:dyDescent="0.2">
      <c r="AY403" s="69"/>
      <c r="AZ403" s="69"/>
      <c r="BA403" s="69"/>
      <c r="BB403" s="69"/>
    </row>
    <row r="404" spans="51:54" x14ac:dyDescent="0.2">
      <c r="AY404" s="69"/>
      <c r="AZ404" s="69"/>
      <c r="BA404" s="69"/>
      <c r="BB404" s="69"/>
    </row>
    <row r="405" spans="51:54" x14ac:dyDescent="0.2">
      <c r="AY405" s="69"/>
      <c r="AZ405" s="69"/>
      <c r="BA405" s="69"/>
      <c r="BB405" s="69"/>
    </row>
    <row r="406" spans="51:54" x14ac:dyDescent="0.2">
      <c r="AY406" s="69"/>
      <c r="AZ406" s="69"/>
      <c r="BA406" s="69"/>
      <c r="BB406" s="69"/>
    </row>
    <row r="407" spans="51:54" x14ac:dyDescent="0.2">
      <c r="AY407" s="69"/>
      <c r="AZ407" s="69"/>
      <c r="BA407" s="69"/>
      <c r="BB407" s="69"/>
    </row>
    <row r="408" spans="51:54" x14ac:dyDescent="0.2">
      <c r="AY408" s="69"/>
      <c r="AZ408" s="69"/>
      <c r="BA408" s="69"/>
      <c r="BB408" s="69"/>
    </row>
  </sheetData>
  <autoFilter ref="A11:BB85" xr:uid="{111E4D45-CB2E-4F72-8DC6-F4FD4F40CE8B}"/>
  <mergeCells count="231">
    <mergeCell ref="F10:H10"/>
    <mergeCell ref="F11:H11"/>
    <mergeCell ref="F12:H12"/>
    <mergeCell ref="F13:H13"/>
    <mergeCell ref="F14:H14"/>
    <mergeCell ref="K7:L7"/>
    <mergeCell ref="K8:L8"/>
    <mergeCell ref="Q1:Q2"/>
    <mergeCell ref="B2:G3"/>
    <mergeCell ref="K4:L4"/>
    <mergeCell ref="H4:I4"/>
    <mergeCell ref="K5:L6"/>
    <mergeCell ref="Q5:Q6"/>
    <mergeCell ref="F20:H20"/>
    <mergeCell ref="F21:H21"/>
    <mergeCell ref="F22:H22"/>
    <mergeCell ref="F23:H23"/>
    <mergeCell ref="F24:H24"/>
    <mergeCell ref="F15:H15"/>
    <mergeCell ref="F16:H16"/>
    <mergeCell ref="F17:H17"/>
    <mergeCell ref="F18:H18"/>
    <mergeCell ref="F19:H19"/>
    <mergeCell ref="F30:H30"/>
    <mergeCell ref="F31:H31"/>
    <mergeCell ref="F32:H32"/>
    <mergeCell ref="F33:H33"/>
    <mergeCell ref="F34:H34"/>
    <mergeCell ref="F25:H25"/>
    <mergeCell ref="F26:H26"/>
    <mergeCell ref="F27:H27"/>
    <mergeCell ref="F28:H28"/>
    <mergeCell ref="F29:H29"/>
    <mergeCell ref="F41:H41"/>
    <mergeCell ref="F42:H42"/>
    <mergeCell ref="F43:H43"/>
    <mergeCell ref="F44:H44"/>
    <mergeCell ref="F45:H45"/>
    <mergeCell ref="F35:H35"/>
    <mergeCell ref="F36:H36"/>
    <mergeCell ref="F37:H37"/>
    <mergeCell ref="F38:H38"/>
    <mergeCell ref="F40:H40"/>
    <mergeCell ref="F65:H65"/>
    <mergeCell ref="F51:H51"/>
    <mergeCell ref="F52:H52"/>
    <mergeCell ref="F53:H53"/>
    <mergeCell ref="F54:H54"/>
    <mergeCell ref="F55:H55"/>
    <mergeCell ref="F46:H46"/>
    <mergeCell ref="F47:H47"/>
    <mergeCell ref="F48:H48"/>
    <mergeCell ref="F49:H49"/>
    <mergeCell ref="F50:H50"/>
    <mergeCell ref="F63:H63"/>
    <mergeCell ref="M16:O16"/>
    <mergeCell ref="P16:R16"/>
    <mergeCell ref="J17:K17"/>
    <mergeCell ref="M17:O17"/>
    <mergeCell ref="P17:R17"/>
    <mergeCell ref="F66:H66"/>
    <mergeCell ref="M10:O10"/>
    <mergeCell ref="P10:R10"/>
    <mergeCell ref="J12:K12"/>
    <mergeCell ref="M12:O12"/>
    <mergeCell ref="P12:R12"/>
    <mergeCell ref="J13:K13"/>
    <mergeCell ref="M13:O13"/>
    <mergeCell ref="P13:R13"/>
    <mergeCell ref="J14:K14"/>
    <mergeCell ref="M14:O14"/>
    <mergeCell ref="P14:R14"/>
    <mergeCell ref="J15:K15"/>
    <mergeCell ref="M15:O15"/>
    <mergeCell ref="P15:R15"/>
    <mergeCell ref="J16:K16"/>
    <mergeCell ref="F56:H56"/>
    <mergeCell ref="F57:H57"/>
    <mergeCell ref="F58:H58"/>
    <mergeCell ref="J20:K20"/>
    <mergeCell ref="M20:O20"/>
    <mergeCell ref="P20:R20"/>
    <mergeCell ref="J21:K21"/>
    <mergeCell ref="M21:O21"/>
    <mergeCell ref="P21:R21"/>
    <mergeCell ref="J18:K18"/>
    <mergeCell ref="M18:O18"/>
    <mergeCell ref="P18:R18"/>
    <mergeCell ref="J19:K19"/>
    <mergeCell ref="M19:O19"/>
    <mergeCell ref="P19:R19"/>
    <mergeCell ref="J24:K24"/>
    <mergeCell ref="M24:O24"/>
    <mergeCell ref="P24:R24"/>
    <mergeCell ref="J25:K25"/>
    <mergeCell ref="M25:O25"/>
    <mergeCell ref="P25:R25"/>
    <mergeCell ref="J22:K22"/>
    <mergeCell ref="M22:O22"/>
    <mergeCell ref="P22:R22"/>
    <mergeCell ref="J23:K23"/>
    <mergeCell ref="M23:O23"/>
    <mergeCell ref="P23:R23"/>
    <mergeCell ref="J28:K28"/>
    <mergeCell ref="M28:O28"/>
    <mergeCell ref="P28:R28"/>
    <mergeCell ref="J29:K29"/>
    <mergeCell ref="M29:O29"/>
    <mergeCell ref="P29:R29"/>
    <mergeCell ref="J26:K26"/>
    <mergeCell ref="M26:O26"/>
    <mergeCell ref="P26:R26"/>
    <mergeCell ref="J27:K27"/>
    <mergeCell ref="M27:O27"/>
    <mergeCell ref="P27:R27"/>
    <mergeCell ref="J32:K32"/>
    <mergeCell ref="M32:O32"/>
    <mergeCell ref="P32:R32"/>
    <mergeCell ref="J33:K33"/>
    <mergeCell ref="M33:O33"/>
    <mergeCell ref="P33:R33"/>
    <mergeCell ref="J30:K30"/>
    <mergeCell ref="M30:O30"/>
    <mergeCell ref="P30:R30"/>
    <mergeCell ref="J31:K31"/>
    <mergeCell ref="M31:O31"/>
    <mergeCell ref="P31:R31"/>
    <mergeCell ref="J36:K36"/>
    <mergeCell ref="M36:O36"/>
    <mergeCell ref="P36:R36"/>
    <mergeCell ref="J37:K37"/>
    <mergeCell ref="M37:O37"/>
    <mergeCell ref="P37:R37"/>
    <mergeCell ref="J34:K34"/>
    <mergeCell ref="M34:O34"/>
    <mergeCell ref="P34:R34"/>
    <mergeCell ref="J35:K35"/>
    <mergeCell ref="M35:O35"/>
    <mergeCell ref="P35:R35"/>
    <mergeCell ref="J41:K41"/>
    <mergeCell ref="M41:O41"/>
    <mergeCell ref="P41:R41"/>
    <mergeCell ref="J42:K42"/>
    <mergeCell ref="M42:O42"/>
    <mergeCell ref="P42:R42"/>
    <mergeCell ref="J38:K38"/>
    <mergeCell ref="M38:O38"/>
    <mergeCell ref="P38:R38"/>
    <mergeCell ref="J40:K40"/>
    <mergeCell ref="M40:O40"/>
    <mergeCell ref="P40:R40"/>
    <mergeCell ref="J45:K45"/>
    <mergeCell ref="M45:O45"/>
    <mergeCell ref="P45:R45"/>
    <mergeCell ref="J46:K46"/>
    <mergeCell ref="M46:O46"/>
    <mergeCell ref="P46:R46"/>
    <mergeCell ref="J43:K43"/>
    <mergeCell ref="M43:O43"/>
    <mergeCell ref="P43:R43"/>
    <mergeCell ref="J44:K44"/>
    <mergeCell ref="M44:O44"/>
    <mergeCell ref="P44:R44"/>
    <mergeCell ref="J49:K49"/>
    <mergeCell ref="M49:O49"/>
    <mergeCell ref="P49:R49"/>
    <mergeCell ref="J50:K50"/>
    <mergeCell ref="M50:O50"/>
    <mergeCell ref="P50:R50"/>
    <mergeCell ref="J47:K47"/>
    <mergeCell ref="M47:O47"/>
    <mergeCell ref="P47:R47"/>
    <mergeCell ref="J48:K48"/>
    <mergeCell ref="M48:O48"/>
    <mergeCell ref="P48:R48"/>
    <mergeCell ref="J53:K53"/>
    <mergeCell ref="M53:O53"/>
    <mergeCell ref="P53:R53"/>
    <mergeCell ref="J54:K54"/>
    <mergeCell ref="M54:O54"/>
    <mergeCell ref="P54:R54"/>
    <mergeCell ref="J51:K51"/>
    <mergeCell ref="M51:O51"/>
    <mergeCell ref="P51:R51"/>
    <mergeCell ref="J52:K52"/>
    <mergeCell ref="M52:O52"/>
    <mergeCell ref="P52:R52"/>
    <mergeCell ref="T5:U9"/>
    <mergeCell ref="J66:K66"/>
    <mergeCell ref="M66:O66"/>
    <mergeCell ref="P66:R66"/>
    <mergeCell ref="M68:O68"/>
    <mergeCell ref="P68:R68"/>
    <mergeCell ref="J62:K62"/>
    <mergeCell ref="M62:O62"/>
    <mergeCell ref="P62:R62"/>
    <mergeCell ref="J65:K65"/>
    <mergeCell ref="M65:O65"/>
    <mergeCell ref="P65:R65"/>
    <mergeCell ref="J57:K57"/>
    <mergeCell ref="M57:O57"/>
    <mergeCell ref="P57:R57"/>
    <mergeCell ref="J58:K58"/>
    <mergeCell ref="M58:O58"/>
    <mergeCell ref="P58:R58"/>
    <mergeCell ref="J55:K55"/>
    <mergeCell ref="M55:O55"/>
    <mergeCell ref="P55:R55"/>
    <mergeCell ref="J56:K56"/>
    <mergeCell ref="M56:O56"/>
    <mergeCell ref="P56:R56"/>
    <mergeCell ref="J63:K63"/>
    <mergeCell ref="M63:O63"/>
    <mergeCell ref="P63:R63"/>
    <mergeCell ref="F64:H64"/>
    <mergeCell ref="J64:K64"/>
    <mergeCell ref="M64:O64"/>
    <mergeCell ref="P64:R64"/>
    <mergeCell ref="F59:H59"/>
    <mergeCell ref="J59:K59"/>
    <mergeCell ref="M59:O59"/>
    <mergeCell ref="P59:R59"/>
    <mergeCell ref="F60:H60"/>
    <mergeCell ref="J60:K60"/>
    <mergeCell ref="M60:O60"/>
    <mergeCell ref="P60:R60"/>
    <mergeCell ref="F61:H61"/>
    <mergeCell ref="J61:K61"/>
    <mergeCell ref="M61:O61"/>
    <mergeCell ref="P61:R61"/>
    <mergeCell ref="F62:H62"/>
  </mergeCells>
  <phoneticPr fontId="18" type="noConversion"/>
  <printOptions horizontalCentered="1"/>
  <pageMargins left="0.39370078740157483" right="0.39370078740157483" top="0.78740157480314965" bottom="0.39370078740157483" header="0.31496062992125984" footer="0.51181102362204722"/>
  <pageSetup paperSize="9" scale="43" orientation="landscape" r:id="rId1"/>
  <headerFooter alignWithMargins="0">
    <oddHeader>&amp;C&amp;"Arial,Negrito"&amp;12&amp;F</oddHeader>
    <oddFooter>&amp;C&amp;"Arial,Negrito"&amp;12&amp;A</oddFooter>
  </headerFooter>
  <rowBreaks count="1" manualBreakCount="1">
    <brk id="38" max="18" man="1"/>
  </rowBreaks>
  <ignoredErrors>
    <ignoredError sqref="C4:Q8" unlocked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E0534-A4B1-4EAE-BED2-A0527AA15546}">
  <sheetPr>
    <pageSetUpPr fitToPage="1"/>
  </sheetPr>
  <dimension ref="A1:BB408"/>
  <sheetViews>
    <sheetView showGridLines="0" showZeros="0" zoomScaleNormal="100" zoomScaleSheetLayoutView="50" workbookViewId="0"/>
  </sheetViews>
  <sheetFormatPr defaultColWidth="21.7109375" defaultRowHeight="10.199999999999999" x14ac:dyDescent="0.2"/>
  <cols>
    <col min="1" max="1" width="9.140625" style="71" customWidth="1"/>
    <col min="2" max="2" width="8.28515625" style="71" customWidth="1"/>
    <col min="3" max="3" width="46.7109375" style="9" customWidth="1"/>
    <col min="4" max="4" width="15" style="9" customWidth="1"/>
    <col min="5" max="5" width="5" style="9" customWidth="1"/>
    <col min="6" max="6" width="6.7109375" style="9" customWidth="1"/>
    <col min="7" max="7" width="12.140625" style="9" customWidth="1"/>
    <col min="8" max="8" width="4.85546875" style="9" customWidth="1"/>
    <col min="9" max="9" width="11.7109375" style="9" customWidth="1"/>
    <col min="10" max="10" width="8.28515625" style="9" customWidth="1"/>
    <col min="11" max="11" width="3" style="9" customWidth="1"/>
    <col min="12" max="12" width="10.28515625" style="9" customWidth="1"/>
    <col min="13" max="13" width="12.42578125" style="9" customWidth="1"/>
    <col min="14" max="14" width="12.140625" style="9" customWidth="1"/>
    <col min="15" max="16" width="13.140625" style="9" customWidth="1"/>
    <col min="17" max="17" width="12.28515625" style="9" customWidth="1"/>
    <col min="18" max="18" width="9" style="9" customWidth="1"/>
    <col min="19" max="19" width="13.42578125" style="9" customWidth="1"/>
    <col min="20" max="20" width="4.42578125" style="48" customWidth="1"/>
    <col min="21" max="21" width="4.42578125" style="9" customWidth="1"/>
    <col min="22" max="22" width="2.7109375" style="9" customWidth="1"/>
    <col min="23" max="25" width="14.7109375" style="9" customWidth="1"/>
    <col min="26" max="26" width="5.85546875" style="9" bestFit="1" customWidth="1"/>
    <col min="27" max="27" width="18.140625" style="9" customWidth="1"/>
    <col min="28" max="28" width="2.85546875" style="9" customWidth="1"/>
    <col min="29" max="29" width="13.85546875" style="9" customWidth="1"/>
    <col min="30" max="30" width="17.42578125" style="9" customWidth="1"/>
    <col min="31" max="31" width="17.85546875" style="9" customWidth="1"/>
    <col min="32" max="32" width="17.42578125" style="9" customWidth="1"/>
    <col min="33" max="33" width="17.85546875" style="9" customWidth="1"/>
    <col min="34" max="34" width="2.85546875" style="9" customWidth="1"/>
    <col min="35" max="35" width="13.28515625" style="9" customWidth="1"/>
    <col min="36" max="36" width="17.42578125" style="9" customWidth="1"/>
    <col min="37" max="37" width="19.42578125" style="9" bestFit="1" customWidth="1"/>
    <col min="38" max="38" width="2.85546875" style="9" customWidth="1"/>
    <col min="39" max="39" width="13.28515625" style="9" customWidth="1"/>
    <col min="40" max="40" width="17.42578125" style="9" customWidth="1"/>
    <col min="41" max="41" width="19.42578125" style="9" bestFit="1" customWidth="1"/>
    <col min="42" max="42" width="2.85546875" style="9" customWidth="1"/>
    <col min="43" max="43" width="13.28515625" style="9" customWidth="1"/>
    <col min="44" max="44" width="17.42578125" style="9" customWidth="1"/>
    <col min="45" max="45" width="17.85546875" style="9" customWidth="1"/>
    <col min="46" max="46" width="2.85546875" style="9" customWidth="1"/>
    <col min="47" max="47" width="13.28515625" style="9" customWidth="1"/>
    <col min="48" max="48" width="19.140625" style="9" customWidth="1"/>
    <col min="49" max="49" width="20" style="9" customWidth="1"/>
    <col min="50" max="50" width="2.85546875" style="9" customWidth="1"/>
    <col min="51" max="51" width="13.28515625" style="9" customWidth="1"/>
    <col min="52" max="52" width="19.85546875" style="9" bestFit="1" customWidth="1"/>
    <col min="53" max="53" width="19.7109375" style="9" bestFit="1" customWidth="1"/>
    <col min="54" max="16384" width="21.7109375" style="9"/>
  </cols>
  <sheetData>
    <row r="1" spans="1:54" ht="13.2" customHeight="1" x14ac:dyDescent="0.2">
      <c r="A1" s="170"/>
      <c r="B1" s="171"/>
      <c r="C1" s="8"/>
      <c r="D1" s="8"/>
      <c r="E1" s="8"/>
      <c r="F1" s="8"/>
      <c r="G1" s="8"/>
      <c r="H1" s="222" t="s">
        <v>147</v>
      </c>
      <c r="I1" s="300"/>
      <c r="J1" s="223"/>
      <c r="K1" s="300" t="s">
        <v>146</v>
      </c>
      <c r="L1" s="301"/>
      <c r="M1" s="162" t="s">
        <v>75</v>
      </c>
      <c r="N1" s="154"/>
      <c r="O1" s="154"/>
      <c r="P1" s="155"/>
      <c r="Q1" s="883">
        <f>S6</f>
        <v>0</v>
      </c>
      <c r="R1" s="141"/>
      <c r="S1" s="182"/>
      <c r="T1" s="7"/>
      <c r="U1" s="3"/>
    </row>
    <row r="2" spans="1:54" ht="13.2" customHeight="1" x14ac:dyDescent="0.2">
      <c r="A2" s="172"/>
      <c r="B2" s="885" t="s">
        <v>78</v>
      </c>
      <c r="C2" s="885"/>
      <c r="D2" s="885"/>
      <c r="E2" s="885"/>
      <c r="F2" s="885"/>
      <c r="G2" s="885"/>
      <c r="H2" s="152" t="s">
        <v>148</v>
      </c>
      <c r="I2" s="297"/>
      <c r="J2" s="299"/>
      <c r="K2" s="297" t="s">
        <v>145</v>
      </c>
      <c r="L2" s="298"/>
      <c r="M2" s="163" t="s">
        <v>73</v>
      </c>
      <c r="N2" s="160"/>
      <c r="O2" s="294"/>
      <c r="P2" s="159"/>
      <c r="Q2" s="884"/>
      <c r="R2" s="183"/>
      <c r="S2" s="184"/>
      <c r="T2" s="18"/>
    </row>
    <row r="3" spans="1:54" ht="13.2" customHeight="1" x14ac:dyDescent="0.2">
      <c r="A3" s="172"/>
      <c r="B3" s="885"/>
      <c r="C3" s="885"/>
      <c r="D3" s="885"/>
      <c r="E3" s="885"/>
      <c r="F3" s="885"/>
      <c r="G3" s="885"/>
      <c r="H3" s="224" t="s">
        <v>69</v>
      </c>
      <c r="I3" s="226"/>
      <c r="J3" s="225"/>
      <c r="K3" s="226" t="s">
        <v>104</v>
      </c>
      <c r="L3" s="227"/>
      <c r="M3" s="201" t="s">
        <v>101</v>
      </c>
      <c r="N3" s="158"/>
      <c r="O3" s="295" t="str">
        <f>IF(G8=0,"",IF(MONTH(G8)=1,12,(MONTH(G8)-1)))</f>
        <v/>
      </c>
      <c r="P3" s="293" t="str">
        <f>IF(G8=0,"",CONCATENATE("/  ",IF(MONTH(G8)=1,(YEAR(G8)-1),YEAR(G8))))</f>
        <v/>
      </c>
      <c r="Q3" s="289"/>
      <c r="R3" s="169" t="s">
        <v>72</v>
      </c>
      <c r="S3" s="150"/>
      <c r="T3" s="18"/>
    </row>
    <row r="4" spans="1:54" ht="13.2" customHeight="1" thickBot="1" x14ac:dyDescent="0.25">
      <c r="A4" s="19"/>
      <c r="B4" s="20"/>
      <c r="C4" s="21"/>
      <c r="D4" s="25"/>
      <c r="E4" s="27"/>
      <c r="F4" s="27"/>
      <c r="G4" s="27"/>
      <c r="H4" s="888">
        <f>G8</f>
        <v>0</v>
      </c>
      <c r="I4" s="889"/>
      <c r="J4" s="513">
        <f>W84</f>
        <v>0</v>
      </c>
      <c r="K4" s="886"/>
      <c r="L4" s="887"/>
      <c r="M4" s="143" t="s">
        <v>102</v>
      </c>
      <c r="N4" s="202"/>
      <c r="O4" s="296" t="str">
        <f>PROPOSTA!M3</f>
        <v/>
      </c>
      <c r="P4" s="278" t="str">
        <f>PROPOSTA!N3</f>
        <v/>
      </c>
      <c r="Q4" s="290"/>
      <c r="R4" s="149"/>
      <c r="S4" s="150"/>
      <c r="T4" s="18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Y4" s="69"/>
      <c r="AZ4" s="69"/>
      <c r="BA4" s="69"/>
      <c r="BB4" s="69"/>
    </row>
    <row r="5" spans="1:54" ht="14.4" customHeight="1" thickBot="1" x14ac:dyDescent="0.25">
      <c r="A5" s="173" t="s">
        <v>3</v>
      </c>
      <c r="B5" s="83"/>
      <c r="C5" s="310">
        <f>PROPOSTA!C6</f>
        <v>0</v>
      </c>
      <c r="D5" s="323"/>
      <c r="E5" s="324"/>
      <c r="F5" s="325" t="s">
        <v>59</v>
      </c>
      <c r="G5" s="305">
        <f>PROPOSTA!F6</f>
        <v>0</v>
      </c>
      <c r="H5" s="152" t="s">
        <v>68</v>
      </c>
      <c r="I5" s="153"/>
      <c r="J5" s="153"/>
      <c r="K5" s="894">
        <f>W85</f>
        <v>0</v>
      </c>
      <c r="L5" s="895"/>
      <c r="M5" s="177" t="s">
        <v>70</v>
      </c>
      <c r="N5" s="203"/>
      <c r="O5" s="203"/>
      <c r="P5" s="46"/>
      <c r="Q5" s="883">
        <f>S7</f>
        <v>0</v>
      </c>
      <c r="R5" s="148"/>
      <c r="S5" s="151"/>
      <c r="T5" s="829" t="s">
        <v>13</v>
      </c>
      <c r="U5" s="830"/>
      <c r="AU5" s="69"/>
      <c r="AV5" s="69"/>
      <c r="AY5" s="69"/>
      <c r="AZ5" s="69"/>
      <c r="BA5" s="69"/>
      <c r="BB5" s="69"/>
    </row>
    <row r="6" spans="1:54" ht="14.4" customHeight="1" x14ac:dyDescent="0.2">
      <c r="A6" s="146" t="s">
        <v>5</v>
      </c>
      <c r="B6" s="84"/>
      <c r="C6" s="308">
        <f>PROPOSTA!C7</f>
        <v>0</v>
      </c>
      <c r="D6" s="326"/>
      <c r="E6" s="327"/>
      <c r="F6" s="328" t="s">
        <v>60</v>
      </c>
      <c r="G6" s="306">
        <f>PROPOSTA!F7</f>
        <v>0</v>
      </c>
      <c r="H6" s="176" t="s">
        <v>71</v>
      </c>
      <c r="I6" s="153"/>
      <c r="J6" s="156"/>
      <c r="K6" s="896"/>
      <c r="L6" s="897"/>
      <c r="M6" s="178" t="s">
        <v>73</v>
      </c>
      <c r="N6" s="160"/>
      <c r="O6" s="294"/>
      <c r="P6" s="159"/>
      <c r="Q6" s="884"/>
      <c r="R6" s="164" t="s">
        <v>76</v>
      </c>
      <c r="S6" s="166">
        <f>W76</f>
        <v>0</v>
      </c>
      <c r="T6" s="831"/>
      <c r="U6" s="832"/>
      <c r="AY6" s="69"/>
      <c r="AZ6" s="69"/>
      <c r="BA6" s="69"/>
      <c r="BB6" s="69"/>
    </row>
    <row r="7" spans="1:54" ht="14.4" customHeight="1" x14ac:dyDescent="0.2">
      <c r="A7" s="146" t="s">
        <v>77</v>
      </c>
      <c r="B7" s="84"/>
      <c r="C7" s="308">
        <f>PROPOSTA!I6</f>
        <v>0</v>
      </c>
      <c r="D7" s="326"/>
      <c r="E7" s="327"/>
      <c r="F7" s="329" t="s">
        <v>61</v>
      </c>
      <c r="G7" s="330"/>
      <c r="H7" s="142" t="s">
        <v>79</v>
      </c>
      <c r="I7" s="145"/>
      <c r="J7" s="174">
        <f>G8</f>
        <v>0</v>
      </c>
      <c r="K7" s="890"/>
      <c r="L7" s="891"/>
      <c r="M7" s="201" t="s">
        <v>101</v>
      </c>
      <c r="N7" s="158"/>
      <c r="O7" s="295" t="str">
        <f>IF(G8=0,"",IF(MONTH(G8)=1,12,(MONTH(G8)-1)))</f>
        <v/>
      </c>
      <c r="P7" s="293" t="str">
        <f>IF(G8=0,"",CONCATENATE("/  ",IF(MONTH(G8)=1,(YEAR(G8)-1),YEAR(G8))))</f>
        <v/>
      </c>
      <c r="Q7" s="289"/>
      <c r="R7" s="168" t="s">
        <v>58</v>
      </c>
      <c r="S7" s="157">
        <f>W71</f>
        <v>0</v>
      </c>
      <c r="T7" s="831"/>
      <c r="U7" s="83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Y7" s="69"/>
      <c r="AZ7" s="69"/>
      <c r="BA7" s="69"/>
      <c r="BB7" s="69"/>
    </row>
    <row r="8" spans="1:54" ht="14.4" customHeight="1" thickBot="1" x14ac:dyDescent="0.25">
      <c r="A8" s="147" t="s">
        <v>7</v>
      </c>
      <c r="B8" s="85"/>
      <c r="C8" s="309">
        <f>PROPOSTA!C8</f>
        <v>0</v>
      </c>
      <c r="D8" s="331"/>
      <c r="E8" s="332"/>
      <c r="F8" s="333" t="s">
        <v>62</v>
      </c>
      <c r="G8" s="488"/>
      <c r="H8" s="143" t="s">
        <v>80</v>
      </c>
      <c r="I8" s="161"/>
      <c r="J8" s="175">
        <f>PROPOSTA!R6</f>
        <v>0</v>
      </c>
      <c r="K8" s="892"/>
      <c r="L8" s="893"/>
      <c r="M8" s="143" t="s">
        <v>102</v>
      </c>
      <c r="N8" s="202"/>
      <c r="O8" s="296" t="str">
        <f>PROPOSTA!M3</f>
        <v/>
      </c>
      <c r="P8" s="278" t="str">
        <f>PROPOSTA!N3</f>
        <v/>
      </c>
      <c r="Q8" s="290"/>
      <c r="R8" s="165" t="s">
        <v>74</v>
      </c>
      <c r="S8" s="167">
        <f>W80</f>
        <v>0</v>
      </c>
      <c r="T8" s="831"/>
      <c r="U8" s="832"/>
      <c r="V8" s="199"/>
      <c r="AU8" s="69"/>
      <c r="AV8" s="69"/>
      <c r="AY8" s="69"/>
      <c r="AZ8" s="69"/>
      <c r="BA8" s="69"/>
      <c r="BB8" s="69"/>
    </row>
    <row r="9" spans="1:54" ht="15.6" customHeight="1" thickBot="1" x14ac:dyDescent="0.25">
      <c r="A9" s="139" t="s">
        <v>8</v>
      </c>
      <c r="B9" s="140" t="s">
        <v>9</v>
      </c>
      <c r="C9" s="138" t="s">
        <v>10</v>
      </c>
      <c r="D9" s="195"/>
      <c r="E9" s="129"/>
      <c r="F9" s="431" t="s">
        <v>162</v>
      </c>
      <c r="G9" s="431"/>
      <c r="H9" s="432"/>
      <c r="I9" s="37" t="s">
        <v>81</v>
      </c>
      <c r="J9" s="37"/>
      <c r="K9" s="181"/>
      <c r="L9" s="266"/>
      <c r="M9" s="185" t="s">
        <v>64</v>
      </c>
      <c r="N9" s="185"/>
      <c r="O9" s="291"/>
      <c r="P9" s="292" t="s">
        <v>65</v>
      </c>
      <c r="Q9" s="39"/>
      <c r="R9" s="128"/>
      <c r="S9" s="187" t="s">
        <v>66</v>
      </c>
      <c r="T9" s="881"/>
      <c r="U9" s="834"/>
      <c r="W9" s="263"/>
      <c r="X9" s="237"/>
      <c r="Y9" s="266"/>
      <c r="AY9" s="69"/>
      <c r="AZ9" s="69"/>
      <c r="BA9" s="69"/>
      <c r="BB9" s="69"/>
    </row>
    <row r="10" spans="1:54" ht="43.95" customHeight="1" thickBot="1" x14ac:dyDescent="0.25">
      <c r="A10" s="436" t="s">
        <v>14</v>
      </c>
      <c r="B10" s="437"/>
      <c r="C10" s="438"/>
      <c r="D10" s="439" t="s">
        <v>91</v>
      </c>
      <c r="E10" s="440" t="s">
        <v>23</v>
      </c>
      <c r="F10" s="877" t="s">
        <v>163</v>
      </c>
      <c r="G10" s="870"/>
      <c r="H10" s="871"/>
      <c r="I10" s="441" t="s">
        <v>82</v>
      </c>
      <c r="J10" s="442" t="s">
        <v>56</v>
      </c>
      <c r="K10" s="443"/>
      <c r="L10" s="444" t="s">
        <v>63</v>
      </c>
      <c r="M10" s="877" t="s">
        <v>164</v>
      </c>
      <c r="N10" s="870"/>
      <c r="O10" s="871"/>
      <c r="P10" s="869" t="s">
        <v>165</v>
      </c>
      <c r="Q10" s="870"/>
      <c r="R10" s="871"/>
      <c r="S10" s="445" t="s">
        <v>67</v>
      </c>
      <c r="T10" s="427" t="s">
        <v>15</v>
      </c>
      <c r="U10" s="90" t="s">
        <v>16</v>
      </c>
      <c r="W10" s="267" t="s">
        <v>139</v>
      </c>
      <c r="X10" s="269" t="s">
        <v>140</v>
      </c>
      <c r="Y10" s="268" t="s">
        <v>111</v>
      </c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Y10" s="69"/>
      <c r="AZ10" s="69"/>
      <c r="BA10" s="69"/>
      <c r="BB10" s="69"/>
    </row>
    <row r="11" spans="1:54" ht="10.8" thickBot="1" x14ac:dyDescent="0.25">
      <c r="A11" s="446"/>
      <c r="B11" s="371"/>
      <c r="C11" s="402" t="s">
        <v>17</v>
      </c>
      <c r="D11" s="447"/>
      <c r="E11" s="43"/>
      <c r="F11" s="908"/>
      <c r="G11" s="908"/>
      <c r="H11" s="908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383"/>
      <c r="T11" s="57" t="str">
        <f>IF(S11&gt;0,"X","")</f>
        <v/>
      </c>
      <c r="U11" s="46" t="str">
        <f>IF(T11="X","x",IF(P11&gt;0,"x",""))</f>
        <v/>
      </c>
      <c r="W11" s="450"/>
      <c r="X11" s="44"/>
      <c r="Y11" s="451"/>
      <c r="AU11" s="69"/>
      <c r="AV11" s="69"/>
      <c r="AY11" s="69"/>
      <c r="AZ11" s="69"/>
      <c r="BA11" s="69"/>
      <c r="BB11" s="69"/>
    </row>
    <row r="12" spans="1:54" ht="20.399999999999999" customHeight="1" x14ac:dyDescent="0.2">
      <c r="A12" s="414">
        <v>589420</v>
      </c>
      <c r="B12" s="417" t="s">
        <v>193</v>
      </c>
      <c r="C12" s="134" t="s">
        <v>171</v>
      </c>
      <c r="D12" s="193" t="s">
        <v>85</v>
      </c>
      <c r="E12" s="130" t="s">
        <v>18</v>
      </c>
      <c r="F12" s="878">
        <f>PROPOSTA!O12</f>
        <v>0</v>
      </c>
      <c r="G12" s="879">
        <f>PROPOSTA!Q12</f>
        <v>0</v>
      </c>
      <c r="H12" s="880"/>
      <c r="I12" s="412">
        <f t="shared" ref="I12:I13" si="0">$S$8</f>
        <v>0</v>
      </c>
      <c r="J12" s="902">
        <f>IF(F12=0,0,F12*(1+I12))</f>
        <v>0</v>
      </c>
      <c r="K12" s="903">
        <f>G12+J12</f>
        <v>0</v>
      </c>
      <c r="L12" s="413">
        <f>SUM('med_SEM REEQ:med i'!L12)</f>
        <v>0</v>
      </c>
      <c r="M12" s="904">
        <f>IF(Y12="EXCESSO","EXCESSO",SUM('med_SEM REEQ:med i'!M12))</f>
        <v>0</v>
      </c>
      <c r="N12" s="905"/>
      <c r="O12" s="906"/>
      <c r="P12" s="907">
        <f>SUM('med_SEM REEQ:med i'!P12)</f>
        <v>0</v>
      </c>
      <c r="Q12" s="905"/>
      <c r="R12" s="906"/>
      <c r="S12" s="483">
        <f>SUM('med_SEM REEQ:med i'!S12)</f>
        <v>0</v>
      </c>
      <c r="U12" s="46" t="str">
        <f>IF(T12="X","x",IF(P12&gt;0,"x",""))</f>
        <v/>
      </c>
      <c r="W12" s="264">
        <f>X12</f>
        <v>0</v>
      </c>
      <c r="X12" s="270">
        <f>SUM('med_SEM REEQ:med i'!X12)</f>
        <v>0</v>
      </c>
      <c r="Y12" s="238">
        <f>IF(PROPOSTA!R12-L12&lt;0,"excesso",PROPOSTA!R12-L12)</f>
        <v>0</v>
      </c>
      <c r="AY12" s="69"/>
      <c r="AZ12" s="69"/>
      <c r="BA12" s="69"/>
      <c r="BB12" s="69"/>
    </row>
    <row r="13" spans="1:54" x14ac:dyDescent="0.2">
      <c r="A13" s="49">
        <v>589190</v>
      </c>
      <c r="B13" s="50" t="s">
        <v>193</v>
      </c>
      <c r="C13" s="135" t="s">
        <v>172</v>
      </c>
      <c r="D13" s="194" t="s">
        <v>86</v>
      </c>
      <c r="E13" s="131" t="s">
        <v>18</v>
      </c>
      <c r="F13" s="856">
        <f>PROPOSTA!O13</f>
        <v>0</v>
      </c>
      <c r="G13" s="857">
        <f>PROPOSTA!Q13</f>
        <v>0</v>
      </c>
      <c r="H13" s="858"/>
      <c r="I13" s="179">
        <f t="shared" si="0"/>
        <v>0</v>
      </c>
      <c r="J13" s="898">
        <f t="shared" ref="J13:J31" si="1">IF(F13=0,0,F13*(1+I13))</f>
        <v>0</v>
      </c>
      <c r="K13" s="899">
        <f t="shared" ref="K13:K16" si="2">G13+J13</f>
        <v>0</v>
      </c>
      <c r="L13" s="275">
        <f>SUM('med_SEM REEQ:med i'!L13)</f>
        <v>0</v>
      </c>
      <c r="M13" s="852">
        <f>IF(Y13="EXCESSO","EXCESSO",SUM('med_SEM REEQ:med i'!M13))</f>
        <v>0</v>
      </c>
      <c r="N13" s="853"/>
      <c r="O13" s="854"/>
      <c r="P13" s="855">
        <f>SUM('med_SEM REEQ:med i'!P13)</f>
        <v>0</v>
      </c>
      <c r="Q13" s="853"/>
      <c r="R13" s="854"/>
      <c r="S13" s="484">
        <f>SUM('med_SEM REEQ:med i'!S13)</f>
        <v>0</v>
      </c>
      <c r="U13" s="46" t="str">
        <f t="shared" ref="U13:U66" si="3">IF(T13="X","x",IF(P13&gt;0,"x",""))</f>
        <v/>
      </c>
      <c r="W13" s="264">
        <f t="shared" ref="W13:W31" si="4">X13</f>
        <v>0</v>
      </c>
      <c r="X13" s="270">
        <f>SUM('med_SEM REEQ:med i'!X13)</f>
        <v>0</v>
      </c>
      <c r="Y13" s="239">
        <f>IF(PROPOSTA!R13-L13&lt;0,"excesso",PROPOSTA!R13-L13)</f>
        <v>0</v>
      </c>
      <c r="Z13" s="46"/>
      <c r="AA13" s="46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Y13" s="69"/>
      <c r="AZ13" s="69"/>
      <c r="BA13" s="69"/>
      <c r="BB13" s="69"/>
    </row>
    <row r="14" spans="1:54" x14ac:dyDescent="0.2">
      <c r="A14" s="51">
        <v>589100</v>
      </c>
      <c r="B14" s="50" t="s">
        <v>193</v>
      </c>
      <c r="C14" s="136" t="s">
        <v>173</v>
      </c>
      <c r="D14" s="194" t="s">
        <v>76</v>
      </c>
      <c r="E14" s="131" t="s">
        <v>18</v>
      </c>
      <c r="F14" s="856">
        <f>PROPOSTA!O14</f>
        <v>0</v>
      </c>
      <c r="G14" s="857">
        <f>PROPOSTA!Q14</f>
        <v>0</v>
      </c>
      <c r="H14" s="858"/>
      <c r="I14" s="179">
        <f>$S$6</f>
        <v>0</v>
      </c>
      <c r="J14" s="898">
        <f t="shared" si="1"/>
        <v>0</v>
      </c>
      <c r="K14" s="899">
        <f t="shared" si="2"/>
        <v>0</v>
      </c>
      <c r="L14" s="275">
        <f>SUM('med_SEM REEQ:med i'!L14)</f>
        <v>0</v>
      </c>
      <c r="M14" s="852">
        <f>IF(Y14="EXCESSO","EXCESSO",SUM('med_SEM REEQ:med i'!M14))</f>
        <v>0</v>
      </c>
      <c r="N14" s="853"/>
      <c r="O14" s="854"/>
      <c r="P14" s="855">
        <f>SUM('med_SEM REEQ:med i'!P14)</f>
        <v>0</v>
      </c>
      <c r="Q14" s="853"/>
      <c r="R14" s="854"/>
      <c r="S14" s="485">
        <f>SUM('med_SEM REEQ:med i'!S14)</f>
        <v>0</v>
      </c>
      <c r="U14" s="46" t="str">
        <f t="shared" si="3"/>
        <v/>
      </c>
      <c r="W14" s="264">
        <f t="shared" si="4"/>
        <v>0</v>
      </c>
      <c r="X14" s="270">
        <f>SUM('med_SEM REEQ:med i'!X14)</f>
        <v>0</v>
      </c>
      <c r="Y14" s="239">
        <f>IF(PROPOSTA!R14-L14&lt;0,"excesso",PROPOSTA!R14-L14)</f>
        <v>0</v>
      </c>
      <c r="Z14" s="69"/>
      <c r="AA14" s="69"/>
      <c r="AU14" s="69"/>
      <c r="AV14" s="69"/>
      <c r="AY14" s="69"/>
      <c r="AZ14" s="69"/>
      <c r="BA14" s="69"/>
      <c r="BB14" s="69"/>
    </row>
    <row r="15" spans="1:54" x14ac:dyDescent="0.2">
      <c r="A15" s="49">
        <v>589420</v>
      </c>
      <c r="B15" s="50" t="s">
        <v>193</v>
      </c>
      <c r="C15" s="135" t="s">
        <v>174</v>
      </c>
      <c r="D15" s="194" t="s">
        <v>85</v>
      </c>
      <c r="E15" s="131" t="s">
        <v>18</v>
      </c>
      <c r="F15" s="856">
        <f>PROPOSTA!O15</f>
        <v>0</v>
      </c>
      <c r="G15" s="857">
        <f>PROPOSTA!Q15</f>
        <v>0</v>
      </c>
      <c r="H15" s="858"/>
      <c r="I15" s="179">
        <f t="shared" ref="I15:I24" si="5">$S$8</f>
        <v>0</v>
      </c>
      <c r="J15" s="898">
        <f t="shared" si="1"/>
        <v>0</v>
      </c>
      <c r="K15" s="899">
        <f t="shared" si="2"/>
        <v>0</v>
      </c>
      <c r="L15" s="275">
        <f>SUM('med_SEM REEQ:med i'!L15)</f>
        <v>0</v>
      </c>
      <c r="M15" s="852">
        <f>IF(Y15="EXCESSO","EXCESSO",SUM('med_SEM REEQ:med i'!M15))</f>
        <v>0</v>
      </c>
      <c r="N15" s="853"/>
      <c r="O15" s="854"/>
      <c r="P15" s="855">
        <f>SUM('med_SEM REEQ:med i'!P15)</f>
        <v>0</v>
      </c>
      <c r="Q15" s="853"/>
      <c r="R15" s="854"/>
      <c r="S15" s="485">
        <f>SUM('med_SEM REEQ:med i'!S15)</f>
        <v>0</v>
      </c>
      <c r="U15" s="46" t="str">
        <f t="shared" si="3"/>
        <v/>
      </c>
      <c r="W15" s="265">
        <f t="shared" si="4"/>
        <v>0</v>
      </c>
      <c r="X15" s="270">
        <f>SUM('med_SEM REEQ:med i'!X15)</f>
        <v>0</v>
      </c>
      <c r="Y15" s="239">
        <f>IF(PROPOSTA!R15-L15&lt;0,"excesso",PROPOSTA!R15-L15)</f>
        <v>0</v>
      </c>
      <c r="Z15" s="69"/>
      <c r="AA15" s="69"/>
      <c r="AY15" s="69"/>
      <c r="AZ15" s="69"/>
      <c r="BA15" s="69"/>
      <c r="BB15" s="69"/>
    </row>
    <row r="16" spans="1:54" x14ac:dyDescent="0.2">
      <c r="A16" s="53">
        <v>589520</v>
      </c>
      <c r="B16" s="50" t="s">
        <v>193</v>
      </c>
      <c r="C16" s="135" t="s">
        <v>175</v>
      </c>
      <c r="D16" s="194" t="s">
        <v>87</v>
      </c>
      <c r="E16" s="131" t="s">
        <v>18</v>
      </c>
      <c r="F16" s="856">
        <f>PROPOSTA!O16</f>
        <v>0</v>
      </c>
      <c r="G16" s="857">
        <f>PROPOSTA!Q16</f>
        <v>0</v>
      </c>
      <c r="H16" s="858"/>
      <c r="I16" s="179">
        <f t="shared" si="5"/>
        <v>0</v>
      </c>
      <c r="J16" s="898">
        <f t="shared" si="1"/>
        <v>0</v>
      </c>
      <c r="K16" s="899">
        <f t="shared" si="2"/>
        <v>0</v>
      </c>
      <c r="L16" s="275">
        <f>SUM('med_SEM REEQ:med i'!L16)</f>
        <v>0</v>
      </c>
      <c r="M16" s="852">
        <f>IF(Y16="EXCESSO","EXCESSO",SUM('med_SEM REEQ:med i'!M16))</f>
        <v>0</v>
      </c>
      <c r="N16" s="853"/>
      <c r="O16" s="854"/>
      <c r="P16" s="855">
        <f>SUM('med_SEM REEQ:med i'!P16)</f>
        <v>0</v>
      </c>
      <c r="Q16" s="853"/>
      <c r="R16" s="854"/>
      <c r="S16" s="485">
        <f>SUM('med_SEM REEQ:med i'!S16)</f>
        <v>0</v>
      </c>
      <c r="U16" s="46" t="str">
        <f t="shared" si="3"/>
        <v/>
      </c>
      <c r="W16" s="265">
        <f t="shared" si="4"/>
        <v>0</v>
      </c>
      <c r="X16" s="270">
        <f>SUM('med_SEM REEQ:med i'!X16)</f>
        <v>0</v>
      </c>
      <c r="Y16" s="239">
        <f>IF(PROPOSTA!R16-L16&lt;0,"excesso",PROPOSTA!R16-L16)</f>
        <v>0</v>
      </c>
      <c r="Z16" s="69"/>
      <c r="AA16" s="69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Y16" s="69"/>
      <c r="AZ16" s="69"/>
      <c r="BA16" s="69"/>
      <c r="BB16" s="69"/>
    </row>
    <row r="17" spans="1:54" x14ac:dyDescent="0.2">
      <c r="A17" s="53">
        <v>589520</v>
      </c>
      <c r="B17" s="50" t="s">
        <v>193</v>
      </c>
      <c r="C17" s="135" t="s">
        <v>176</v>
      </c>
      <c r="D17" s="194" t="s">
        <v>87</v>
      </c>
      <c r="E17" s="131" t="s">
        <v>18</v>
      </c>
      <c r="F17" s="856">
        <f>PROPOSTA!O17</f>
        <v>0</v>
      </c>
      <c r="G17" s="857">
        <f>PROPOSTA!Q17</f>
        <v>0</v>
      </c>
      <c r="H17" s="858"/>
      <c r="I17" s="179">
        <f t="shared" si="5"/>
        <v>0</v>
      </c>
      <c r="J17" s="898">
        <f t="shared" si="1"/>
        <v>0</v>
      </c>
      <c r="K17" s="899">
        <f t="shared" ref="K17:K38" si="6">G17+J17</f>
        <v>0</v>
      </c>
      <c r="L17" s="275">
        <f>SUM('med_SEM REEQ:med i'!L17)</f>
        <v>0</v>
      </c>
      <c r="M17" s="852">
        <f>IF(Y17="EXCESSO","EXCESSO",SUM('med_SEM REEQ:med i'!M17))</f>
        <v>0</v>
      </c>
      <c r="N17" s="853"/>
      <c r="O17" s="854"/>
      <c r="P17" s="855">
        <f>SUM('med_SEM REEQ:med i'!P17)</f>
        <v>0</v>
      </c>
      <c r="Q17" s="853"/>
      <c r="R17" s="854"/>
      <c r="S17" s="485">
        <f>SUM('med_SEM REEQ:med i'!S17)</f>
        <v>0</v>
      </c>
      <c r="U17" s="46" t="str">
        <f t="shared" si="3"/>
        <v/>
      </c>
      <c r="W17" s="265">
        <f t="shared" si="4"/>
        <v>0</v>
      </c>
      <c r="X17" s="270">
        <f>SUM('med_SEM REEQ:med i'!X17)</f>
        <v>0</v>
      </c>
      <c r="Y17" s="239">
        <f>IF(PROPOSTA!R17-L17&lt;0,"excesso",PROPOSTA!R17-L17)</f>
        <v>0</v>
      </c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Y17" s="69"/>
      <c r="AZ17" s="69"/>
      <c r="BA17" s="69"/>
      <c r="BB17" s="69"/>
    </row>
    <row r="18" spans="1:54" x14ac:dyDescent="0.2">
      <c r="A18" s="53">
        <v>589520</v>
      </c>
      <c r="B18" s="50" t="s">
        <v>193</v>
      </c>
      <c r="C18" s="135" t="s">
        <v>177</v>
      </c>
      <c r="D18" s="194" t="s">
        <v>87</v>
      </c>
      <c r="E18" s="131" t="s">
        <v>18</v>
      </c>
      <c r="F18" s="856">
        <f>PROPOSTA!O18</f>
        <v>0</v>
      </c>
      <c r="G18" s="857">
        <f>PROPOSTA!Q18</f>
        <v>0</v>
      </c>
      <c r="H18" s="858"/>
      <c r="I18" s="179">
        <f t="shared" si="5"/>
        <v>0</v>
      </c>
      <c r="J18" s="898">
        <f t="shared" si="1"/>
        <v>0</v>
      </c>
      <c r="K18" s="899">
        <f t="shared" si="6"/>
        <v>0</v>
      </c>
      <c r="L18" s="275">
        <f>SUM('med_SEM REEQ:med i'!L18)</f>
        <v>0</v>
      </c>
      <c r="M18" s="852">
        <f>IF(Y18="EXCESSO","EXCESSO",SUM('med_SEM REEQ:med i'!M18))</f>
        <v>0</v>
      </c>
      <c r="N18" s="853"/>
      <c r="O18" s="854"/>
      <c r="P18" s="855">
        <f>SUM('med_SEM REEQ:med i'!P18)</f>
        <v>0</v>
      </c>
      <c r="Q18" s="853"/>
      <c r="R18" s="854"/>
      <c r="S18" s="485">
        <f>SUM('med_SEM REEQ:med i'!S18)</f>
        <v>0</v>
      </c>
      <c r="U18" s="46" t="str">
        <f t="shared" si="3"/>
        <v/>
      </c>
      <c r="W18" s="265">
        <f t="shared" si="4"/>
        <v>0</v>
      </c>
      <c r="X18" s="270">
        <f>SUM('med_SEM REEQ:med i'!X18)</f>
        <v>0</v>
      </c>
      <c r="Y18" s="239">
        <f>IF(PROPOSTA!R18-L18&lt;0,"excesso",PROPOSTA!R18-L18)</f>
        <v>0</v>
      </c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Y18" s="69"/>
      <c r="AZ18" s="69"/>
      <c r="BA18" s="69"/>
      <c r="BB18" s="69"/>
    </row>
    <row r="19" spans="1:54" x14ac:dyDescent="0.2">
      <c r="A19" s="53">
        <v>589520</v>
      </c>
      <c r="B19" s="50" t="s">
        <v>193</v>
      </c>
      <c r="C19" s="135" t="s">
        <v>178</v>
      </c>
      <c r="D19" s="194" t="s">
        <v>87</v>
      </c>
      <c r="E19" s="131" t="s">
        <v>18</v>
      </c>
      <c r="F19" s="856">
        <f>PROPOSTA!O19</f>
        <v>0</v>
      </c>
      <c r="G19" s="857">
        <f>PROPOSTA!Q19</f>
        <v>0</v>
      </c>
      <c r="H19" s="858"/>
      <c r="I19" s="179">
        <f t="shared" si="5"/>
        <v>0</v>
      </c>
      <c r="J19" s="898">
        <f t="shared" si="1"/>
        <v>0</v>
      </c>
      <c r="K19" s="899">
        <f t="shared" si="6"/>
        <v>0</v>
      </c>
      <c r="L19" s="275">
        <f>SUM('med_SEM REEQ:med i'!L19)</f>
        <v>0</v>
      </c>
      <c r="M19" s="852">
        <f>IF(Y19="EXCESSO","EXCESSO",SUM('med_SEM REEQ:med i'!M19))</f>
        <v>0</v>
      </c>
      <c r="N19" s="853"/>
      <c r="O19" s="854"/>
      <c r="P19" s="855">
        <f>SUM('med_SEM REEQ:med i'!P19)</f>
        <v>0</v>
      </c>
      <c r="Q19" s="853"/>
      <c r="R19" s="854"/>
      <c r="S19" s="485">
        <f>SUM('med_SEM REEQ:med i'!S19)</f>
        <v>0</v>
      </c>
      <c r="U19" s="46" t="str">
        <f t="shared" si="3"/>
        <v/>
      </c>
      <c r="W19" s="265">
        <f t="shared" si="4"/>
        <v>0</v>
      </c>
      <c r="X19" s="270">
        <f>SUM('med_SEM REEQ:med i'!X19)</f>
        <v>0</v>
      </c>
      <c r="Y19" s="239">
        <f>IF(PROPOSTA!R19-L19&lt;0,"excesso",PROPOSTA!R19-L19)</f>
        <v>0</v>
      </c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Y19" s="69"/>
      <c r="AZ19" s="69"/>
      <c r="BA19" s="69"/>
      <c r="BB19" s="69"/>
    </row>
    <row r="20" spans="1:54" x14ac:dyDescent="0.2">
      <c r="A20" s="53">
        <v>589220</v>
      </c>
      <c r="B20" s="50" t="s">
        <v>193</v>
      </c>
      <c r="C20" s="135" t="s">
        <v>194</v>
      </c>
      <c r="D20" s="194" t="s">
        <v>195</v>
      </c>
      <c r="E20" s="131" t="s">
        <v>18</v>
      </c>
      <c r="F20" s="856">
        <f>PROPOSTA!O20</f>
        <v>0</v>
      </c>
      <c r="G20" s="857">
        <f>PROPOSTA!Q20</f>
        <v>0</v>
      </c>
      <c r="H20" s="858"/>
      <c r="I20" s="179">
        <f t="shared" si="5"/>
        <v>0</v>
      </c>
      <c r="J20" s="898">
        <f t="shared" si="1"/>
        <v>0</v>
      </c>
      <c r="K20" s="899">
        <f t="shared" si="6"/>
        <v>0</v>
      </c>
      <c r="L20" s="275">
        <f>SUM('med_SEM REEQ:med i'!L20)</f>
        <v>0</v>
      </c>
      <c r="M20" s="852">
        <f>IF(Y20="EXCESSO","EXCESSO",SUM('med_SEM REEQ:med i'!M20))</f>
        <v>0</v>
      </c>
      <c r="N20" s="853"/>
      <c r="O20" s="854"/>
      <c r="P20" s="855">
        <f>SUM('med_SEM REEQ:med i'!P20)</f>
        <v>0</v>
      </c>
      <c r="Q20" s="853"/>
      <c r="R20" s="854"/>
      <c r="S20" s="485">
        <f>SUM('med_SEM REEQ:med i'!S20)</f>
        <v>0</v>
      </c>
      <c r="U20" s="46" t="str">
        <f t="shared" si="3"/>
        <v/>
      </c>
      <c r="W20" s="265">
        <f t="shared" si="4"/>
        <v>0</v>
      </c>
      <c r="X20" s="270">
        <f>SUM('med_SEM REEQ:med i'!X20)</f>
        <v>0</v>
      </c>
      <c r="Y20" s="239">
        <f>IF(PROPOSTA!R20-L20&lt;0,"excesso",PROPOSTA!R20-L20)</f>
        <v>0</v>
      </c>
      <c r="AA20" s="137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Y20" s="69"/>
      <c r="AZ20" s="69"/>
      <c r="BA20" s="69"/>
      <c r="BB20" s="69"/>
    </row>
    <row r="21" spans="1:54" x14ac:dyDescent="0.2">
      <c r="A21" s="53">
        <v>589320</v>
      </c>
      <c r="B21" s="50" t="s">
        <v>193</v>
      </c>
      <c r="C21" s="135" t="s">
        <v>179</v>
      </c>
      <c r="D21" s="194" t="s">
        <v>88</v>
      </c>
      <c r="E21" s="131" t="s">
        <v>18</v>
      </c>
      <c r="F21" s="856">
        <f>PROPOSTA!O21</f>
        <v>0</v>
      </c>
      <c r="G21" s="857">
        <f>PROPOSTA!Q21</f>
        <v>0</v>
      </c>
      <c r="H21" s="858"/>
      <c r="I21" s="179">
        <f t="shared" si="5"/>
        <v>0</v>
      </c>
      <c r="J21" s="898">
        <f t="shared" si="1"/>
        <v>0</v>
      </c>
      <c r="K21" s="899">
        <f t="shared" si="6"/>
        <v>0</v>
      </c>
      <c r="L21" s="275">
        <f>SUM('med_SEM REEQ:med i'!L21)</f>
        <v>0</v>
      </c>
      <c r="M21" s="852">
        <f>IF(Y21="EXCESSO","EXCESSO",SUM('med_SEM REEQ:med i'!M21))</f>
        <v>0</v>
      </c>
      <c r="N21" s="853"/>
      <c r="O21" s="854"/>
      <c r="P21" s="855">
        <f>SUM('med_SEM REEQ:med i'!P21)</f>
        <v>0</v>
      </c>
      <c r="Q21" s="853"/>
      <c r="R21" s="854"/>
      <c r="S21" s="485">
        <f>SUM('med_SEM REEQ:med i'!S21)</f>
        <v>0</v>
      </c>
      <c r="U21" s="46" t="str">
        <f t="shared" si="3"/>
        <v/>
      </c>
      <c r="W21" s="265">
        <f t="shared" si="4"/>
        <v>0</v>
      </c>
      <c r="X21" s="270">
        <f>SUM('med_SEM REEQ:med i'!X21)</f>
        <v>0</v>
      </c>
      <c r="Y21" s="239">
        <f>IF(PROPOSTA!R21-L21&lt;0,"excesso",PROPOSTA!R21-L21)</f>
        <v>0</v>
      </c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Y21" s="69"/>
      <c r="AZ21" s="69"/>
      <c r="BA21" s="69"/>
      <c r="BB21" s="69"/>
    </row>
    <row r="22" spans="1:54" x14ac:dyDescent="0.2">
      <c r="A22" s="53">
        <v>589320</v>
      </c>
      <c r="B22" s="50" t="s">
        <v>193</v>
      </c>
      <c r="C22" s="135" t="s">
        <v>180</v>
      </c>
      <c r="D22" s="194" t="s">
        <v>88</v>
      </c>
      <c r="E22" s="131" t="s">
        <v>18</v>
      </c>
      <c r="F22" s="856">
        <f>PROPOSTA!O22</f>
        <v>0</v>
      </c>
      <c r="G22" s="857">
        <f>PROPOSTA!Q22</f>
        <v>0</v>
      </c>
      <c r="H22" s="858"/>
      <c r="I22" s="179">
        <f t="shared" si="5"/>
        <v>0</v>
      </c>
      <c r="J22" s="898">
        <f t="shared" si="1"/>
        <v>0</v>
      </c>
      <c r="K22" s="899">
        <f t="shared" si="6"/>
        <v>0</v>
      </c>
      <c r="L22" s="275">
        <f>SUM('med_SEM REEQ:med i'!L22)</f>
        <v>0</v>
      </c>
      <c r="M22" s="852">
        <f>IF(Y22="EXCESSO","EXCESSO",SUM('med_SEM REEQ:med i'!M22))</f>
        <v>0</v>
      </c>
      <c r="N22" s="853"/>
      <c r="O22" s="854"/>
      <c r="P22" s="855">
        <f>SUM('med_SEM REEQ:med i'!P22)</f>
        <v>0</v>
      </c>
      <c r="Q22" s="853"/>
      <c r="R22" s="854"/>
      <c r="S22" s="485">
        <f>SUM('med_SEM REEQ:med i'!S22)</f>
        <v>0</v>
      </c>
      <c r="U22" s="46" t="str">
        <f t="shared" si="3"/>
        <v/>
      </c>
      <c r="W22" s="265">
        <f t="shared" si="4"/>
        <v>0</v>
      </c>
      <c r="X22" s="270">
        <f>SUM('med_SEM REEQ:med i'!X22)</f>
        <v>0</v>
      </c>
      <c r="Y22" s="239">
        <f>IF(PROPOSTA!R22-L22&lt;0,"excesso",PROPOSTA!R22-L22)</f>
        <v>0</v>
      </c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Y22" s="69"/>
      <c r="AZ22" s="69"/>
      <c r="BA22" s="69"/>
      <c r="BB22" s="69"/>
    </row>
    <row r="23" spans="1:54" x14ac:dyDescent="0.2">
      <c r="A23" s="53">
        <v>589320</v>
      </c>
      <c r="B23" s="50" t="s">
        <v>193</v>
      </c>
      <c r="C23" s="135" t="s">
        <v>181</v>
      </c>
      <c r="D23" s="194" t="s">
        <v>88</v>
      </c>
      <c r="E23" s="131" t="s">
        <v>18</v>
      </c>
      <c r="F23" s="856">
        <f>PROPOSTA!O23</f>
        <v>0</v>
      </c>
      <c r="G23" s="857">
        <f>PROPOSTA!Q23</f>
        <v>0</v>
      </c>
      <c r="H23" s="858"/>
      <c r="I23" s="179">
        <f t="shared" si="5"/>
        <v>0</v>
      </c>
      <c r="J23" s="898">
        <f t="shared" si="1"/>
        <v>0</v>
      </c>
      <c r="K23" s="899">
        <f t="shared" si="6"/>
        <v>0</v>
      </c>
      <c r="L23" s="275">
        <f>SUM('med_SEM REEQ:med i'!L23)</f>
        <v>0</v>
      </c>
      <c r="M23" s="852">
        <f>IF(Y23="EXCESSO","EXCESSO",SUM('med_SEM REEQ:med i'!M23))</f>
        <v>0</v>
      </c>
      <c r="N23" s="853"/>
      <c r="O23" s="854"/>
      <c r="P23" s="855">
        <f>SUM('med_SEM REEQ:med i'!P23)</f>
        <v>0</v>
      </c>
      <c r="Q23" s="853"/>
      <c r="R23" s="854"/>
      <c r="S23" s="485">
        <f>SUM('med_SEM REEQ:med i'!S23)</f>
        <v>0</v>
      </c>
      <c r="U23" s="46" t="str">
        <f t="shared" si="3"/>
        <v/>
      </c>
      <c r="W23" s="265">
        <f t="shared" si="4"/>
        <v>0</v>
      </c>
      <c r="X23" s="270">
        <f>SUM('med_SEM REEQ:med i'!X23)</f>
        <v>0</v>
      </c>
      <c r="Y23" s="239">
        <f>IF(PROPOSTA!R23-L23&lt;0,"excesso",PROPOSTA!R23-L23)</f>
        <v>0</v>
      </c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Y23" s="69"/>
      <c r="AZ23" s="69"/>
      <c r="BA23" s="69"/>
      <c r="BB23" s="69"/>
    </row>
    <row r="24" spans="1:54" x14ac:dyDescent="0.2">
      <c r="A24" s="53">
        <v>589520</v>
      </c>
      <c r="B24" s="50" t="s">
        <v>193</v>
      </c>
      <c r="C24" s="135" t="s">
        <v>182</v>
      </c>
      <c r="D24" s="194" t="s">
        <v>87</v>
      </c>
      <c r="E24" s="131" t="s">
        <v>18</v>
      </c>
      <c r="F24" s="856">
        <f>PROPOSTA!O24</f>
        <v>0</v>
      </c>
      <c r="G24" s="857">
        <f>PROPOSTA!Q24</f>
        <v>0</v>
      </c>
      <c r="H24" s="858"/>
      <c r="I24" s="179">
        <f t="shared" si="5"/>
        <v>0</v>
      </c>
      <c r="J24" s="898">
        <f t="shared" si="1"/>
        <v>0</v>
      </c>
      <c r="K24" s="899">
        <f t="shared" si="6"/>
        <v>0</v>
      </c>
      <c r="L24" s="275">
        <f>SUM('med_SEM REEQ:med i'!L24)</f>
        <v>0</v>
      </c>
      <c r="M24" s="852">
        <f>IF(Y24="EXCESSO","EXCESSO",SUM('med_SEM REEQ:med i'!M24))</f>
        <v>0</v>
      </c>
      <c r="N24" s="853"/>
      <c r="O24" s="854"/>
      <c r="P24" s="855">
        <f>SUM('med_SEM REEQ:med i'!P24)</f>
        <v>0</v>
      </c>
      <c r="Q24" s="853"/>
      <c r="R24" s="854"/>
      <c r="S24" s="485">
        <f>SUM('med_SEM REEQ:med i'!S24)</f>
        <v>0</v>
      </c>
      <c r="U24" s="46" t="str">
        <f t="shared" si="3"/>
        <v/>
      </c>
      <c r="W24" s="265">
        <f t="shared" si="4"/>
        <v>0</v>
      </c>
      <c r="X24" s="270">
        <f>SUM('med_SEM REEQ:med i'!X24)</f>
        <v>0</v>
      </c>
      <c r="Y24" s="239">
        <f>IF(PROPOSTA!R24-L24&lt;0,"excesso",PROPOSTA!R24-L24)</f>
        <v>0</v>
      </c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Y24" s="69"/>
      <c r="AZ24" s="69"/>
      <c r="BA24" s="69"/>
      <c r="BB24" s="69"/>
    </row>
    <row r="25" spans="1:54" x14ac:dyDescent="0.2">
      <c r="A25" s="53">
        <v>589000</v>
      </c>
      <c r="B25" s="50" t="s">
        <v>193</v>
      </c>
      <c r="C25" s="135" t="s">
        <v>183</v>
      </c>
      <c r="D25" s="194" t="s">
        <v>89</v>
      </c>
      <c r="E25" s="131" t="s">
        <v>18</v>
      </c>
      <c r="F25" s="856">
        <f>PROPOSTA!O25</f>
        <v>0</v>
      </c>
      <c r="G25" s="857">
        <f>PROPOSTA!Q25</f>
        <v>0</v>
      </c>
      <c r="H25" s="858"/>
      <c r="I25" s="179">
        <f t="shared" ref="I25:I37" si="7">$S$7</f>
        <v>0</v>
      </c>
      <c r="J25" s="898">
        <f t="shared" si="1"/>
        <v>0</v>
      </c>
      <c r="K25" s="899">
        <f t="shared" si="6"/>
        <v>0</v>
      </c>
      <c r="L25" s="275">
        <f>SUM('med_SEM REEQ:med i'!L25)</f>
        <v>0</v>
      </c>
      <c r="M25" s="852">
        <f>IF(Y25="EXCESSO","EXCESSO",SUM('med_SEM REEQ:med i'!M25))</f>
        <v>0</v>
      </c>
      <c r="N25" s="853"/>
      <c r="O25" s="854"/>
      <c r="P25" s="855">
        <f>SUM('med_SEM REEQ:med i'!P25)</f>
        <v>0</v>
      </c>
      <c r="Q25" s="853"/>
      <c r="R25" s="854"/>
      <c r="S25" s="485">
        <f>SUM('med_SEM REEQ:med i'!S25)</f>
        <v>0</v>
      </c>
      <c r="U25" s="46" t="str">
        <f t="shared" si="3"/>
        <v/>
      </c>
      <c r="W25" s="265">
        <f t="shared" si="4"/>
        <v>0</v>
      </c>
      <c r="X25" s="270">
        <f>SUM('med_SEM REEQ:med i'!X25)</f>
        <v>0</v>
      </c>
      <c r="Y25" s="239">
        <f>IF(PROPOSTA!R25-L25&lt;0,"excesso",PROPOSTA!R25-L25)</f>
        <v>0</v>
      </c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Y25" s="69"/>
      <c r="AZ25" s="69"/>
      <c r="BA25" s="69"/>
      <c r="BB25" s="69"/>
    </row>
    <row r="26" spans="1:54" x14ac:dyDescent="0.2">
      <c r="A26" s="53">
        <v>589000</v>
      </c>
      <c r="B26" s="50" t="s">
        <v>193</v>
      </c>
      <c r="C26" s="135" t="s">
        <v>184</v>
      </c>
      <c r="D26" s="194" t="s">
        <v>89</v>
      </c>
      <c r="E26" s="131" t="s">
        <v>18</v>
      </c>
      <c r="F26" s="856">
        <f>PROPOSTA!O26</f>
        <v>0</v>
      </c>
      <c r="G26" s="857">
        <f>PROPOSTA!Q26</f>
        <v>0</v>
      </c>
      <c r="H26" s="858"/>
      <c r="I26" s="179">
        <f t="shared" si="7"/>
        <v>0</v>
      </c>
      <c r="J26" s="898">
        <f t="shared" si="1"/>
        <v>0</v>
      </c>
      <c r="K26" s="899">
        <f t="shared" si="6"/>
        <v>0</v>
      </c>
      <c r="L26" s="275">
        <f>SUM('med_SEM REEQ:med i'!L26)</f>
        <v>0</v>
      </c>
      <c r="M26" s="852">
        <f>IF(Y26="EXCESSO","EXCESSO",SUM('med_SEM REEQ:med i'!M26))</f>
        <v>0</v>
      </c>
      <c r="N26" s="853"/>
      <c r="O26" s="854"/>
      <c r="P26" s="855">
        <f>SUM('med_SEM REEQ:med i'!P26)</f>
        <v>0</v>
      </c>
      <c r="Q26" s="853"/>
      <c r="R26" s="854"/>
      <c r="S26" s="485">
        <f>SUM('med_SEM REEQ:med i'!S26)</f>
        <v>0</v>
      </c>
      <c r="U26" s="46" t="str">
        <f t="shared" si="3"/>
        <v/>
      </c>
      <c r="W26" s="265">
        <f t="shared" si="4"/>
        <v>0</v>
      </c>
      <c r="X26" s="270">
        <f>SUM('med_SEM REEQ:med i'!X26)</f>
        <v>0</v>
      </c>
      <c r="Y26" s="239">
        <f>IF(PROPOSTA!R26-L26&lt;0,"excesso",PROPOSTA!R26-L26)</f>
        <v>0</v>
      </c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Y26" s="69"/>
      <c r="AZ26" s="69"/>
      <c r="BA26" s="69"/>
      <c r="BB26" s="69"/>
    </row>
    <row r="27" spans="1:54" x14ac:dyDescent="0.2">
      <c r="A27" s="53">
        <v>589000</v>
      </c>
      <c r="B27" s="50" t="s">
        <v>193</v>
      </c>
      <c r="C27" s="135" t="s">
        <v>185</v>
      </c>
      <c r="D27" s="194" t="s">
        <v>89</v>
      </c>
      <c r="E27" s="131" t="s">
        <v>18</v>
      </c>
      <c r="F27" s="856">
        <f>PROPOSTA!O27</f>
        <v>0</v>
      </c>
      <c r="G27" s="857">
        <f>PROPOSTA!Q27</f>
        <v>0</v>
      </c>
      <c r="H27" s="858"/>
      <c r="I27" s="179">
        <f t="shared" si="7"/>
        <v>0</v>
      </c>
      <c r="J27" s="898">
        <f t="shared" si="1"/>
        <v>0</v>
      </c>
      <c r="K27" s="899">
        <f t="shared" si="6"/>
        <v>0</v>
      </c>
      <c r="L27" s="275">
        <f>SUM('med_SEM REEQ:med i'!L27)</f>
        <v>0</v>
      </c>
      <c r="M27" s="852">
        <f>IF(Y27="EXCESSO","EXCESSO",SUM('med_SEM REEQ:med i'!M27))</f>
        <v>0</v>
      </c>
      <c r="N27" s="853"/>
      <c r="O27" s="854"/>
      <c r="P27" s="855">
        <f>SUM('med_SEM REEQ:med i'!P27)</f>
        <v>0</v>
      </c>
      <c r="Q27" s="853"/>
      <c r="R27" s="854"/>
      <c r="S27" s="485">
        <f>SUM('med_SEM REEQ:med i'!S27)</f>
        <v>0</v>
      </c>
      <c r="U27" s="46" t="str">
        <f t="shared" si="3"/>
        <v/>
      </c>
      <c r="W27" s="265">
        <f t="shared" si="4"/>
        <v>0</v>
      </c>
      <c r="X27" s="270">
        <f>SUM('med_SEM REEQ:med i'!X27)</f>
        <v>0</v>
      </c>
      <c r="Y27" s="239">
        <f>IF(PROPOSTA!R27-L27&lt;0,"excesso",PROPOSTA!R27-L27)</f>
        <v>0</v>
      </c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Y27" s="69"/>
      <c r="AZ27" s="69"/>
      <c r="BA27" s="69"/>
      <c r="BB27" s="69"/>
    </row>
    <row r="28" spans="1:54" x14ac:dyDescent="0.2">
      <c r="A28" s="53">
        <v>589000</v>
      </c>
      <c r="B28" s="50" t="s">
        <v>193</v>
      </c>
      <c r="C28" s="135" t="s">
        <v>186</v>
      </c>
      <c r="D28" s="194" t="s">
        <v>89</v>
      </c>
      <c r="E28" s="131" t="s">
        <v>18</v>
      </c>
      <c r="F28" s="856">
        <f>PROPOSTA!O28</f>
        <v>0</v>
      </c>
      <c r="G28" s="857">
        <f>PROPOSTA!Q28</f>
        <v>0</v>
      </c>
      <c r="H28" s="858"/>
      <c r="I28" s="179">
        <f t="shared" si="7"/>
        <v>0</v>
      </c>
      <c r="J28" s="898">
        <f t="shared" si="1"/>
        <v>0</v>
      </c>
      <c r="K28" s="899">
        <f t="shared" si="6"/>
        <v>0</v>
      </c>
      <c r="L28" s="275">
        <f>SUM('med_SEM REEQ:med i'!L28)</f>
        <v>0</v>
      </c>
      <c r="M28" s="852">
        <f>IF(Y28="EXCESSO","EXCESSO",SUM('med_SEM REEQ:med i'!M28))</f>
        <v>0</v>
      </c>
      <c r="N28" s="853"/>
      <c r="O28" s="854"/>
      <c r="P28" s="855">
        <f>SUM('med_SEM REEQ:med i'!P28)</f>
        <v>0</v>
      </c>
      <c r="Q28" s="853"/>
      <c r="R28" s="854"/>
      <c r="S28" s="485">
        <f>SUM('med_SEM REEQ:med i'!S28)</f>
        <v>0</v>
      </c>
      <c r="U28" s="46" t="str">
        <f t="shared" si="3"/>
        <v/>
      </c>
      <c r="W28" s="265">
        <f t="shared" si="4"/>
        <v>0</v>
      </c>
      <c r="X28" s="270">
        <f>SUM('med_SEM REEQ:med i'!X28)</f>
        <v>0</v>
      </c>
      <c r="Y28" s="239">
        <f>IF(PROPOSTA!R28-L28&lt;0,"excesso",PROPOSTA!R28-L28)</f>
        <v>0</v>
      </c>
      <c r="AU28" s="69"/>
      <c r="AV28" s="69"/>
      <c r="AY28" s="69"/>
      <c r="AZ28" s="69"/>
      <c r="BA28" s="69"/>
      <c r="BB28" s="69"/>
    </row>
    <row r="29" spans="1:54" x14ac:dyDescent="0.2">
      <c r="A29" s="53">
        <v>589000</v>
      </c>
      <c r="B29" s="50" t="s">
        <v>193</v>
      </c>
      <c r="C29" s="135" t="s">
        <v>187</v>
      </c>
      <c r="D29" s="194" t="s">
        <v>89</v>
      </c>
      <c r="E29" s="131" t="s">
        <v>18</v>
      </c>
      <c r="F29" s="856">
        <f>PROPOSTA!O29</f>
        <v>0</v>
      </c>
      <c r="G29" s="857">
        <f>PROPOSTA!Q29</f>
        <v>0</v>
      </c>
      <c r="H29" s="858"/>
      <c r="I29" s="179">
        <f t="shared" si="7"/>
        <v>0</v>
      </c>
      <c r="J29" s="898">
        <f t="shared" si="1"/>
        <v>0</v>
      </c>
      <c r="K29" s="899">
        <f t="shared" si="6"/>
        <v>0</v>
      </c>
      <c r="L29" s="275">
        <f>SUM('med_SEM REEQ:med i'!L29)</f>
        <v>0</v>
      </c>
      <c r="M29" s="852">
        <f>IF(Y29="EXCESSO","EXCESSO",SUM('med_SEM REEQ:med i'!M29))</f>
        <v>0</v>
      </c>
      <c r="N29" s="853"/>
      <c r="O29" s="854"/>
      <c r="P29" s="855">
        <f>SUM('med_SEM REEQ:med i'!P29)</f>
        <v>0</v>
      </c>
      <c r="Q29" s="853"/>
      <c r="R29" s="854"/>
      <c r="S29" s="485">
        <f>SUM('med_SEM REEQ:med i'!S29)</f>
        <v>0</v>
      </c>
      <c r="U29" s="46" t="str">
        <f t="shared" si="3"/>
        <v/>
      </c>
      <c r="W29" s="265">
        <f t="shared" si="4"/>
        <v>0</v>
      </c>
      <c r="X29" s="270">
        <f>SUM('med_SEM REEQ:med i'!X29)</f>
        <v>0</v>
      </c>
      <c r="Y29" s="239">
        <f>IF(PROPOSTA!R29-L29&lt;0,"excesso",PROPOSTA!R29-L29)</f>
        <v>0</v>
      </c>
      <c r="AY29" s="69"/>
      <c r="AZ29" s="69"/>
      <c r="BA29" s="69"/>
      <c r="BB29" s="69"/>
    </row>
    <row r="30" spans="1:54" x14ac:dyDescent="0.2">
      <c r="A30" s="53">
        <v>589000</v>
      </c>
      <c r="B30" s="50" t="s">
        <v>193</v>
      </c>
      <c r="C30" s="135" t="s">
        <v>188</v>
      </c>
      <c r="D30" s="194" t="s">
        <v>89</v>
      </c>
      <c r="E30" s="131" t="s">
        <v>18</v>
      </c>
      <c r="F30" s="856">
        <f>PROPOSTA!O30</f>
        <v>0</v>
      </c>
      <c r="G30" s="857">
        <f>PROPOSTA!Q30</f>
        <v>0</v>
      </c>
      <c r="H30" s="858"/>
      <c r="I30" s="179">
        <f t="shared" si="7"/>
        <v>0</v>
      </c>
      <c r="J30" s="898">
        <f t="shared" si="1"/>
        <v>0</v>
      </c>
      <c r="K30" s="899">
        <f t="shared" si="6"/>
        <v>0</v>
      </c>
      <c r="L30" s="275">
        <f>SUM('med_SEM REEQ:med i'!L30)</f>
        <v>0</v>
      </c>
      <c r="M30" s="852">
        <f>IF(Y30="EXCESSO","EXCESSO",SUM('med_SEM REEQ:med i'!M30))</f>
        <v>0</v>
      </c>
      <c r="N30" s="853"/>
      <c r="O30" s="854"/>
      <c r="P30" s="855">
        <f>SUM('med_SEM REEQ:med i'!P30)</f>
        <v>0</v>
      </c>
      <c r="Q30" s="853"/>
      <c r="R30" s="854"/>
      <c r="S30" s="485">
        <f>SUM('med_SEM REEQ:med i'!S30)</f>
        <v>0</v>
      </c>
      <c r="U30" s="46" t="str">
        <f t="shared" si="3"/>
        <v/>
      </c>
      <c r="W30" s="265">
        <f t="shared" si="4"/>
        <v>0</v>
      </c>
      <c r="X30" s="270">
        <f>SUM('med_SEM REEQ:med i'!X30)</f>
        <v>0</v>
      </c>
      <c r="Y30" s="239">
        <f>IF(PROPOSTA!R30-L30&lt;0,"excesso",PROPOSTA!R30-L30)</f>
        <v>0</v>
      </c>
      <c r="AA30" s="243"/>
      <c r="AU30" s="69"/>
      <c r="AV30" s="69"/>
      <c r="AY30" s="69"/>
      <c r="AZ30" s="69"/>
      <c r="BA30" s="69"/>
      <c r="BB30" s="69"/>
    </row>
    <row r="31" spans="1:54" x14ac:dyDescent="0.2">
      <c r="A31" s="53">
        <v>589000</v>
      </c>
      <c r="B31" s="50" t="s">
        <v>193</v>
      </c>
      <c r="C31" s="135" t="s">
        <v>189</v>
      </c>
      <c r="D31" s="194" t="s">
        <v>89</v>
      </c>
      <c r="E31" s="131" t="s">
        <v>18</v>
      </c>
      <c r="F31" s="856">
        <f>PROPOSTA!O31</f>
        <v>0</v>
      </c>
      <c r="G31" s="857">
        <f>PROPOSTA!Q31</f>
        <v>0</v>
      </c>
      <c r="H31" s="858"/>
      <c r="I31" s="179">
        <f t="shared" si="7"/>
        <v>0</v>
      </c>
      <c r="J31" s="898">
        <f t="shared" si="1"/>
        <v>0</v>
      </c>
      <c r="K31" s="899">
        <f t="shared" si="6"/>
        <v>0</v>
      </c>
      <c r="L31" s="275">
        <f>SUM('med_SEM REEQ:med i'!L31)</f>
        <v>0</v>
      </c>
      <c r="M31" s="852">
        <f>IF(Y31="EXCESSO","EXCESSO",SUM('med_SEM REEQ:med i'!M31))</f>
        <v>0</v>
      </c>
      <c r="N31" s="853"/>
      <c r="O31" s="854"/>
      <c r="P31" s="855">
        <f>SUM('med_SEM REEQ:med i'!P31)</f>
        <v>0</v>
      </c>
      <c r="Q31" s="853"/>
      <c r="R31" s="854"/>
      <c r="S31" s="485">
        <f>SUM('med_SEM REEQ:med i'!S31)</f>
        <v>0</v>
      </c>
      <c r="U31" s="46" t="str">
        <f t="shared" si="3"/>
        <v/>
      </c>
      <c r="W31" s="265">
        <f t="shared" si="4"/>
        <v>0</v>
      </c>
      <c r="X31" s="270">
        <f>SUM('med_SEM REEQ:med i'!X31)</f>
        <v>0</v>
      </c>
      <c r="Y31" s="239">
        <f>IF(PROPOSTA!R31-L31&lt;0,"excesso",PROPOSTA!R31-L31)</f>
        <v>0</v>
      </c>
      <c r="AU31" s="69"/>
      <c r="AV31" s="69"/>
      <c r="AY31" s="69"/>
      <c r="AZ31" s="69"/>
      <c r="BA31" s="69"/>
      <c r="BB31" s="69"/>
    </row>
    <row r="32" spans="1:54" x14ac:dyDescent="0.2">
      <c r="A32" s="55">
        <v>589000</v>
      </c>
      <c r="B32" s="50" t="s">
        <v>193</v>
      </c>
      <c r="C32" s="136" t="s">
        <v>190</v>
      </c>
      <c r="D32" s="194" t="s">
        <v>89</v>
      </c>
      <c r="E32" s="132" t="s">
        <v>18</v>
      </c>
      <c r="F32" s="856">
        <f>PROPOSTA!O32</f>
        <v>0</v>
      </c>
      <c r="G32" s="857">
        <f>PROPOSTA!Q32</f>
        <v>0</v>
      </c>
      <c r="H32" s="858"/>
      <c r="I32" s="179">
        <f t="shared" si="7"/>
        <v>0</v>
      </c>
      <c r="J32" s="898">
        <f t="shared" ref="J32:J49" si="8">IF(F32=0,0,F32*(1+I32))</f>
        <v>0</v>
      </c>
      <c r="K32" s="899">
        <f t="shared" si="6"/>
        <v>0</v>
      </c>
      <c r="L32" s="275">
        <f>SUM('med_SEM REEQ:med i'!L32)</f>
        <v>0</v>
      </c>
      <c r="M32" s="852">
        <f>IF(Y32="EXCESSO","EXCESSO",SUM('med_SEM REEQ:med i'!M32))</f>
        <v>0</v>
      </c>
      <c r="N32" s="853"/>
      <c r="O32" s="854"/>
      <c r="P32" s="855">
        <f>SUM('med_SEM REEQ:med i'!P32)</f>
        <v>0</v>
      </c>
      <c r="Q32" s="853"/>
      <c r="R32" s="854"/>
      <c r="S32" s="485">
        <f>SUM('med_SEM REEQ:med i'!S32)</f>
        <v>0</v>
      </c>
      <c r="U32" s="46" t="str">
        <f t="shared" si="3"/>
        <v/>
      </c>
      <c r="W32" s="265">
        <f t="shared" ref="W32:W49" si="9">X32</f>
        <v>0</v>
      </c>
      <c r="X32" s="270">
        <f>SUM('med_SEM REEQ:med i'!X32)</f>
        <v>0</v>
      </c>
      <c r="Y32" s="239">
        <f>IF(PROPOSTA!R32-L32&lt;0,"excesso",PROPOSTA!R32-L32)</f>
        <v>0</v>
      </c>
      <c r="AY32" s="69"/>
      <c r="AZ32" s="69"/>
      <c r="BA32" s="69"/>
      <c r="BB32" s="69"/>
    </row>
    <row r="33" spans="1:54" x14ac:dyDescent="0.2">
      <c r="A33" s="55">
        <v>589000</v>
      </c>
      <c r="B33" s="50" t="s">
        <v>193</v>
      </c>
      <c r="C33" s="136" t="s">
        <v>191</v>
      </c>
      <c r="D33" s="194" t="s">
        <v>89</v>
      </c>
      <c r="E33" s="132" t="s">
        <v>18</v>
      </c>
      <c r="F33" s="856">
        <f>PROPOSTA!O33</f>
        <v>0</v>
      </c>
      <c r="G33" s="857">
        <f>PROPOSTA!Q33</f>
        <v>0</v>
      </c>
      <c r="H33" s="858"/>
      <c r="I33" s="179">
        <f t="shared" si="7"/>
        <v>0</v>
      </c>
      <c r="J33" s="898">
        <f t="shared" si="8"/>
        <v>0</v>
      </c>
      <c r="K33" s="899">
        <f t="shared" si="6"/>
        <v>0</v>
      </c>
      <c r="L33" s="275">
        <f>SUM('med_SEM REEQ:med i'!L33)</f>
        <v>0</v>
      </c>
      <c r="M33" s="852">
        <f>IF(Y33="EXCESSO","EXCESSO",SUM('med_SEM REEQ:med i'!M33))</f>
        <v>0</v>
      </c>
      <c r="N33" s="853"/>
      <c r="O33" s="854"/>
      <c r="P33" s="855">
        <f>SUM('med_SEM REEQ:med i'!P33)</f>
        <v>0</v>
      </c>
      <c r="Q33" s="853"/>
      <c r="R33" s="854"/>
      <c r="S33" s="485">
        <f>SUM('med_SEM REEQ:med i'!S33)</f>
        <v>0</v>
      </c>
      <c r="U33" s="46" t="str">
        <f t="shared" si="3"/>
        <v/>
      </c>
      <c r="W33" s="265">
        <f t="shared" si="9"/>
        <v>0</v>
      </c>
      <c r="X33" s="270">
        <f>SUM('med_SEM REEQ:med i'!X33)</f>
        <v>0</v>
      </c>
      <c r="Y33" s="239">
        <f>IF(PROPOSTA!R33-L33&lt;0,"excesso",PROPOSTA!R33-L33)</f>
        <v>0</v>
      </c>
      <c r="AY33" s="69"/>
      <c r="AZ33" s="69"/>
      <c r="BA33" s="69"/>
      <c r="BB33" s="69"/>
    </row>
    <row r="34" spans="1:54" x14ac:dyDescent="0.2">
      <c r="A34" s="55">
        <v>589030</v>
      </c>
      <c r="B34" s="50" t="s">
        <v>193</v>
      </c>
      <c r="C34" s="136" t="s">
        <v>196</v>
      </c>
      <c r="D34" s="194" t="s">
        <v>200</v>
      </c>
      <c r="E34" s="132" t="s">
        <v>18</v>
      </c>
      <c r="F34" s="856">
        <f>PROPOSTA!O34</f>
        <v>0</v>
      </c>
      <c r="G34" s="857">
        <f>PROPOSTA!Q34</f>
        <v>0</v>
      </c>
      <c r="H34" s="858"/>
      <c r="I34" s="179">
        <f t="shared" si="7"/>
        <v>0</v>
      </c>
      <c r="J34" s="898">
        <f t="shared" si="8"/>
        <v>0</v>
      </c>
      <c r="K34" s="899">
        <f t="shared" si="6"/>
        <v>0</v>
      </c>
      <c r="L34" s="275">
        <f>SUM('med_SEM REEQ:med i'!L34)</f>
        <v>0</v>
      </c>
      <c r="M34" s="852">
        <f>IF(Y34="EXCESSO","EXCESSO",SUM('med_SEM REEQ:med i'!M34))</f>
        <v>0</v>
      </c>
      <c r="N34" s="853"/>
      <c r="O34" s="854"/>
      <c r="P34" s="855">
        <f>SUM('med_SEM REEQ:med i'!P34)</f>
        <v>0</v>
      </c>
      <c r="Q34" s="853"/>
      <c r="R34" s="854"/>
      <c r="S34" s="485">
        <f>SUM('med_SEM REEQ:med i'!S34)</f>
        <v>0</v>
      </c>
      <c r="U34" s="46" t="str">
        <f t="shared" si="3"/>
        <v/>
      </c>
      <c r="W34" s="265">
        <f t="shared" si="9"/>
        <v>0</v>
      </c>
      <c r="X34" s="270">
        <f>SUM('med_SEM REEQ:med i'!X34)</f>
        <v>0</v>
      </c>
      <c r="Y34" s="239">
        <f>IF(PROPOSTA!R34-L34&lt;0,"excesso",PROPOSTA!R34-L34)</f>
        <v>0</v>
      </c>
      <c r="AY34" s="69"/>
      <c r="AZ34" s="69"/>
      <c r="BA34" s="69"/>
      <c r="BB34" s="69"/>
    </row>
    <row r="35" spans="1:54" x14ac:dyDescent="0.2">
      <c r="A35" s="55">
        <v>589040</v>
      </c>
      <c r="B35" s="50" t="s">
        <v>193</v>
      </c>
      <c r="C35" s="136" t="s">
        <v>197</v>
      </c>
      <c r="D35" s="194" t="s">
        <v>201</v>
      </c>
      <c r="E35" s="132" t="s">
        <v>18</v>
      </c>
      <c r="F35" s="856">
        <f>PROPOSTA!O35</f>
        <v>0</v>
      </c>
      <c r="G35" s="857">
        <f>PROPOSTA!Q35</f>
        <v>0</v>
      </c>
      <c r="H35" s="858"/>
      <c r="I35" s="179">
        <f t="shared" si="7"/>
        <v>0</v>
      </c>
      <c r="J35" s="898">
        <f t="shared" si="8"/>
        <v>0</v>
      </c>
      <c r="K35" s="899">
        <f t="shared" si="6"/>
        <v>0</v>
      </c>
      <c r="L35" s="275">
        <f>SUM('med_SEM REEQ:med i'!L35)</f>
        <v>0</v>
      </c>
      <c r="M35" s="852">
        <f>IF(Y35="EXCESSO","EXCESSO",SUM('med_SEM REEQ:med i'!M35))</f>
        <v>0</v>
      </c>
      <c r="N35" s="853"/>
      <c r="O35" s="854"/>
      <c r="P35" s="855">
        <f>SUM('med_SEM REEQ:med i'!P35)</f>
        <v>0</v>
      </c>
      <c r="Q35" s="853"/>
      <c r="R35" s="854"/>
      <c r="S35" s="485">
        <f>SUM('med_SEM REEQ:med i'!S35)</f>
        <v>0</v>
      </c>
      <c r="U35" s="46" t="str">
        <f t="shared" si="3"/>
        <v/>
      </c>
      <c r="W35" s="265">
        <f t="shared" si="9"/>
        <v>0</v>
      </c>
      <c r="X35" s="270">
        <f>SUM('med_SEM REEQ:med i'!X35)</f>
        <v>0</v>
      </c>
      <c r="Y35" s="239">
        <f>IF(PROPOSTA!R35-L35&lt;0,"excesso",PROPOSTA!R35-L35)</f>
        <v>0</v>
      </c>
      <c r="AY35" s="69"/>
      <c r="AZ35" s="69"/>
      <c r="BA35" s="69"/>
      <c r="BB35" s="69"/>
    </row>
    <row r="36" spans="1:54" x14ac:dyDescent="0.2">
      <c r="A36" s="55">
        <v>589060</v>
      </c>
      <c r="B36" s="50" t="s">
        <v>193</v>
      </c>
      <c r="C36" s="136" t="s">
        <v>198</v>
      </c>
      <c r="D36" s="194" t="s">
        <v>205</v>
      </c>
      <c r="E36" s="132" t="s">
        <v>18</v>
      </c>
      <c r="F36" s="856">
        <f>PROPOSTA!O36</f>
        <v>0</v>
      </c>
      <c r="G36" s="857">
        <f>PROPOSTA!Q36</f>
        <v>0</v>
      </c>
      <c r="H36" s="858"/>
      <c r="I36" s="179">
        <f t="shared" si="7"/>
        <v>0</v>
      </c>
      <c r="J36" s="898">
        <f t="shared" si="8"/>
        <v>0</v>
      </c>
      <c r="K36" s="899">
        <f t="shared" si="6"/>
        <v>0</v>
      </c>
      <c r="L36" s="275">
        <f>SUM('med_SEM REEQ:med i'!L36)</f>
        <v>0</v>
      </c>
      <c r="M36" s="852">
        <f>IF(Y36="EXCESSO","EXCESSO",SUM('med_SEM REEQ:med i'!M36))</f>
        <v>0</v>
      </c>
      <c r="N36" s="853"/>
      <c r="O36" s="854"/>
      <c r="P36" s="855">
        <f>SUM('med_SEM REEQ:med i'!P36)</f>
        <v>0</v>
      </c>
      <c r="Q36" s="853"/>
      <c r="R36" s="854"/>
      <c r="S36" s="485">
        <f>SUM('med_SEM REEQ:med i'!S36)</f>
        <v>0</v>
      </c>
      <c r="U36" s="46" t="str">
        <f t="shared" si="3"/>
        <v/>
      </c>
      <c r="W36" s="265">
        <f t="shared" si="9"/>
        <v>0</v>
      </c>
      <c r="X36" s="270">
        <f>SUM('med_SEM REEQ:med i'!X36)</f>
        <v>0</v>
      </c>
      <c r="Y36" s="239">
        <f>IF(PROPOSTA!R36-L36&lt;0,"excesso",PROPOSTA!R36-L36)</f>
        <v>0</v>
      </c>
      <c r="AY36" s="69"/>
      <c r="AZ36" s="69"/>
      <c r="BA36" s="69"/>
      <c r="BB36" s="69"/>
    </row>
    <row r="37" spans="1:54" x14ac:dyDescent="0.2">
      <c r="A37" s="53">
        <v>589050</v>
      </c>
      <c r="B37" s="50" t="s">
        <v>193</v>
      </c>
      <c r="C37" s="135" t="s">
        <v>192</v>
      </c>
      <c r="D37" s="194" t="s">
        <v>90</v>
      </c>
      <c r="E37" s="131" t="s">
        <v>18</v>
      </c>
      <c r="F37" s="856">
        <f>PROPOSTA!O37</f>
        <v>0</v>
      </c>
      <c r="G37" s="857">
        <f>PROPOSTA!Q37</f>
        <v>0</v>
      </c>
      <c r="H37" s="858"/>
      <c r="I37" s="179">
        <f t="shared" si="7"/>
        <v>0</v>
      </c>
      <c r="J37" s="898">
        <f t="shared" si="8"/>
        <v>0</v>
      </c>
      <c r="K37" s="899">
        <f t="shared" si="6"/>
        <v>0</v>
      </c>
      <c r="L37" s="275">
        <f>SUM('med_SEM REEQ:med i'!L37)</f>
        <v>0</v>
      </c>
      <c r="M37" s="852">
        <f>IF(Y37="EXCESSO","EXCESSO",SUM('med_SEM REEQ:med i'!M37))</f>
        <v>0</v>
      </c>
      <c r="N37" s="853"/>
      <c r="O37" s="854"/>
      <c r="P37" s="855">
        <f>SUM('med_SEM REEQ:med i'!P37)</f>
        <v>0</v>
      </c>
      <c r="Q37" s="853"/>
      <c r="R37" s="854"/>
      <c r="S37" s="485">
        <f>SUM('med_SEM REEQ:med i'!S37)</f>
        <v>0</v>
      </c>
      <c r="U37" s="46" t="str">
        <f t="shared" si="3"/>
        <v/>
      </c>
      <c r="W37" s="265">
        <f t="shared" si="9"/>
        <v>0</v>
      </c>
      <c r="X37" s="270">
        <f>SUM('med_SEM REEQ:med i'!X37)</f>
        <v>0</v>
      </c>
      <c r="Y37" s="239">
        <f>IF(PROPOSTA!R37-L37&lt;0,"excesso",PROPOSTA!R37-L37)</f>
        <v>0</v>
      </c>
      <c r="AY37" s="69"/>
      <c r="AZ37" s="69"/>
      <c r="BA37" s="69"/>
      <c r="BB37" s="69"/>
    </row>
    <row r="38" spans="1:54" ht="10.8" thickBot="1" x14ac:dyDescent="0.25">
      <c r="A38" s="415">
        <v>589180</v>
      </c>
      <c r="B38" s="493" t="s">
        <v>193</v>
      </c>
      <c r="C38" s="419" t="s">
        <v>199</v>
      </c>
      <c r="D38" s="196" t="s">
        <v>202</v>
      </c>
      <c r="E38" s="420" t="s">
        <v>18</v>
      </c>
      <c r="F38" s="874">
        <f>PROPOSTA!O38</f>
        <v>0</v>
      </c>
      <c r="G38" s="875">
        <f>PROPOSTA!Q38</f>
        <v>0</v>
      </c>
      <c r="H38" s="876"/>
      <c r="I38" s="421">
        <f>$S$8</f>
        <v>0</v>
      </c>
      <c r="J38" s="900">
        <f t="shared" si="8"/>
        <v>0</v>
      </c>
      <c r="K38" s="901">
        <f t="shared" si="6"/>
        <v>0</v>
      </c>
      <c r="L38" s="276">
        <f>SUM('med_SEM REEQ:med i'!L38)</f>
        <v>0</v>
      </c>
      <c r="M38" s="852">
        <f>IF(Y38="EXCESSO","EXCESSO",SUM('med_SEM REEQ:med i'!M38))</f>
        <v>0</v>
      </c>
      <c r="N38" s="853"/>
      <c r="O38" s="854"/>
      <c r="P38" s="855">
        <f>SUM('med_SEM REEQ:med i'!P38)</f>
        <v>0</v>
      </c>
      <c r="Q38" s="853"/>
      <c r="R38" s="854"/>
      <c r="S38" s="486">
        <f>SUM('med_SEM REEQ:med i'!S38)</f>
        <v>0</v>
      </c>
      <c r="U38" s="46" t="str">
        <f t="shared" si="3"/>
        <v/>
      </c>
      <c r="W38" s="265">
        <f t="shared" si="9"/>
        <v>0</v>
      </c>
      <c r="X38" s="270">
        <f>SUM('med_SEM REEQ:med i'!X38)</f>
        <v>0</v>
      </c>
      <c r="Y38" s="239">
        <f>IF(PROPOSTA!R38-L38&lt;0,"excesso",PROPOSTA!R38-L38)</f>
        <v>0</v>
      </c>
      <c r="AY38" s="69"/>
      <c r="AZ38" s="69"/>
      <c r="BA38" s="69"/>
      <c r="BB38" s="69"/>
    </row>
    <row r="39" spans="1:54" ht="10.8" thickBot="1" x14ac:dyDescent="0.25">
      <c r="A39" s="41"/>
      <c r="B39" s="42"/>
      <c r="C39" s="133" t="s">
        <v>19</v>
      </c>
      <c r="D39" s="448"/>
      <c r="E39" s="197"/>
      <c r="F39" s="197"/>
      <c r="G39" s="197"/>
      <c r="H39" s="197"/>
      <c r="I39" s="197"/>
      <c r="J39" s="197"/>
      <c r="K39" s="197"/>
      <c r="L39" s="180"/>
      <c r="M39" s="180"/>
      <c r="N39" s="180"/>
      <c r="O39" s="180"/>
      <c r="P39" s="180"/>
      <c r="Q39" s="180"/>
      <c r="R39" s="180"/>
      <c r="S39" s="433"/>
      <c r="T39" s="57"/>
      <c r="U39" s="46"/>
      <c r="W39" s="244"/>
      <c r="X39" s="231"/>
      <c r="Y39" s="232"/>
      <c r="AY39" s="69"/>
      <c r="AZ39" s="69"/>
      <c r="BA39" s="69"/>
      <c r="BB39" s="69"/>
    </row>
    <row r="40" spans="1:54" x14ac:dyDescent="0.2">
      <c r="A40" s="58">
        <v>589420</v>
      </c>
      <c r="B40" s="490" t="s">
        <v>193</v>
      </c>
      <c r="C40" s="491" t="s">
        <v>171</v>
      </c>
      <c r="D40" s="193" t="s">
        <v>85</v>
      </c>
      <c r="E40" s="130" t="s">
        <v>18</v>
      </c>
      <c r="F40" s="878">
        <f>PROPOSTA!O40</f>
        <v>0</v>
      </c>
      <c r="G40" s="879">
        <f>PROPOSTA!Q40</f>
        <v>0</v>
      </c>
      <c r="H40" s="880"/>
      <c r="I40" s="412">
        <f t="shared" ref="I40:I41" si="10">$S$8</f>
        <v>0</v>
      </c>
      <c r="J40" s="902">
        <f t="shared" si="8"/>
        <v>0</v>
      </c>
      <c r="K40" s="903">
        <f t="shared" ref="K40:K57" si="11">G40+J40</f>
        <v>0</v>
      </c>
      <c r="L40" s="413">
        <f>SUM('med_SEM REEQ:med i'!L40)</f>
        <v>0</v>
      </c>
      <c r="M40" s="904">
        <f>IF(Y40="EXCESSO","EXCESSO",SUM('med_SEM REEQ:med i'!M40))</f>
        <v>0</v>
      </c>
      <c r="N40" s="905"/>
      <c r="O40" s="906"/>
      <c r="P40" s="907">
        <f>SUM('med_SEM REEQ:med i'!P40)</f>
        <v>0</v>
      </c>
      <c r="Q40" s="905"/>
      <c r="R40" s="906"/>
      <c r="S40" s="492">
        <f>SUM('med_SEM REEQ:med i'!S40)</f>
        <v>0</v>
      </c>
      <c r="U40" s="46" t="str">
        <f t="shared" si="3"/>
        <v/>
      </c>
      <c r="W40" s="272">
        <f t="shared" si="9"/>
        <v>0</v>
      </c>
      <c r="X40" s="273">
        <f>SUM('med_SEM REEQ:med i'!X40)</f>
        <v>0</v>
      </c>
      <c r="Y40" s="274">
        <f>IF(PROPOSTA!R40-L40&lt;0,"excesso",PROPOSTA!R40-L40)</f>
        <v>0</v>
      </c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Y40" s="69"/>
      <c r="AZ40" s="69"/>
      <c r="BA40" s="69"/>
      <c r="BB40" s="69"/>
    </row>
    <row r="41" spans="1:54" x14ac:dyDescent="0.2">
      <c r="A41" s="51">
        <v>589190</v>
      </c>
      <c r="B41" s="52" t="s">
        <v>193</v>
      </c>
      <c r="C41" s="136" t="s">
        <v>172</v>
      </c>
      <c r="D41" s="194" t="s">
        <v>86</v>
      </c>
      <c r="E41" s="131" t="s">
        <v>18</v>
      </c>
      <c r="F41" s="856">
        <f>PROPOSTA!O41</f>
        <v>0</v>
      </c>
      <c r="G41" s="857">
        <f>PROPOSTA!Q41</f>
        <v>0</v>
      </c>
      <c r="H41" s="858"/>
      <c r="I41" s="179">
        <f t="shared" si="10"/>
        <v>0</v>
      </c>
      <c r="J41" s="898">
        <f t="shared" si="8"/>
        <v>0</v>
      </c>
      <c r="K41" s="899">
        <f t="shared" si="11"/>
        <v>0</v>
      </c>
      <c r="L41" s="275">
        <f>SUM('med_SEM REEQ:med i'!L41)</f>
        <v>0</v>
      </c>
      <c r="M41" s="852">
        <f>IF(Y41="EXCESSO","EXCESSO",SUM('med_SEM REEQ:med i'!M41))</f>
        <v>0</v>
      </c>
      <c r="N41" s="853"/>
      <c r="O41" s="854"/>
      <c r="P41" s="855">
        <f>SUM('med_SEM REEQ:med i'!P41)</f>
        <v>0</v>
      </c>
      <c r="Q41" s="853"/>
      <c r="R41" s="854"/>
      <c r="S41" s="186">
        <f>SUM('med_SEM REEQ:med i'!S41)</f>
        <v>0</v>
      </c>
      <c r="U41" s="46" t="str">
        <f t="shared" si="3"/>
        <v/>
      </c>
      <c r="W41" s="272">
        <f t="shared" si="9"/>
        <v>0</v>
      </c>
      <c r="X41" s="270">
        <f>SUM('med_SEM REEQ:med i'!X41)</f>
        <v>0</v>
      </c>
      <c r="Y41" s="239">
        <f>IF(PROPOSTA!R41-L41&lt;0,"excesso",PROPOSTA!R41-L41)</f>
        <v>0</v>
      </c>
      <c r="AU41" s="69"/>
      <c r="AV41" s="69"/>
      <c r="AY41" s="69"/>
      <c r="AZ41" s="69"/>
      <c r="BA41" s="69"/>
      <c r="BB41" s="69"/>
    </row>
    <row r="42" spans="1:54" x14ac:dyDescent="0.2">
      <c r="A42" s="51">
        <v>589100</v>
      </c>
      <c r="B42" s="52" t="s">
        <v>193</v>
      </c>
      <c r="C42" s="136" t="s">
        <v>173</v>
      </c>
      <c r="D42" s="194" t="s">
        <v>76</v>
      </c>
      <c r="E42" s="131" t="s">
        <v>18</v>
      </c>
      <c r="F42" s="856">
        <f>PROPOSTA!O42</f>
        <v>0</v>
      </c>
      <c r="G42" s="857">
        <f>PROPOSTA!Q42</f>
        <v>0</v>
      </c>
      <c r="H42" s="858"/>
      <c r="I42" s="179">
        <f>$S$6</f>
        <v>0</v>
      </c>
      <c r="J42" s="898">
        <f t="shared" si="8"/>
        <v>0</v>
      </c>
      <c r="K42" s="899">
        <f t="shared" si="11"/>
        <v>0</v>
      </c>
      <c r="L42" s="275">
        <f>SUM('med_SEM REEQ:med i'!L42)</f>
        <v>0</v>
      </c>
      <c r="M42" s="852">
        <f>IF(Y42="EXCESSO","EXCESSO",SUM('med_SEM REEQ:med i'!M42))</f>
        <v>0</v>
      </c>
      <c r="N42" s="853"/>
      <c r="O42" s="854"/>
      <c r="P42" s="855">
        <f>SUM('med_SEM REEQ:med i'!P42)</f>
        <v>0</v>
      </c>
      <c r="Q42" s="853"/>
      <c r="R42" s="854"/>
      <c r="S42" s="186">
        <f>SUM('med_SEM REEQ:med i'!S42)</f>
        <v>0</v>
      </c>
      <c r="U42" s="46" t="str">
        <f t="shared" si="3"/>
        <v/>
      </c>
      <c r="W42" s="272">
        <f t="shared" si="9"/>
        <v>0</v>
      </c>
      <c r="X42" s="270">
        <f>SUM('med_SEM REEQ:med i'!X42)</f>
        <v>0</v>
      </c>
      <c r="Y42" s="239">
        <f>IF(PROPOSTA!R42-L42&lt;0,"excesso",PROPOSTA!R42-L42)</f>
        <v>0</v>
      </c>
      <c r="AY42" s="69"/>
      <c r="AZ42" s="69"/>
      <c r="BA42" s="69"/>
      <c r="BB42" s="69"/>
    </row>
    <row r="43" spans="1:54" x14ac:dyDescent="0.2">
      <c r="A43" s="49">
        <v>589420</v>
      </c>
      <c r="B43" s="50" t="s">
        <v>193</v>
      </c>
      <c r="C43" s="135" t="s">
        <v>174</v>
      </c>
      <c r="D43" s="194" t="s">
        <v>85</v>
      </c>
      <c r="E43" s="131" t="s">
        <v>18</v>
      </c>
      <c r="F43" s="856">
        <f>PROPOSTA!O43</f>
        <v>0</v>
      </c>
      <c r="G43" s="857">
        <f>PROPOSTA!Q43</f>
        <v>0</v>
      </c>
      <c r="H43" s="858"/>
      <c r="I43" s="179">
        <f t="shared" ref="I43:I52" si="12">$S$8</f>
        <v>0</v>
      </c>
      <c r="J43" s="898">
        <f t="shared" si="8"/>
        <v>0</v>
      </c>
      <c r="K43" s="899">
        <f t="shared" si="11"/>
        <v>0</v>
      </c>
      <c r="L43" s="275">
        <f>SUM('med_SEM REEQ:med i'!L43)</f>
        <v>0</v>
      </c>
      <c r="M43" s="852">
        <f>IF(Y43="EXCESSO","EXCESSO",SUM('med_SEM REEQ:med i'!M43))</f>
        <v>0</v>
      </c>
      <c r="N43" s="853"/>
      <c r="O43" s="854"/>
      <c r="P43" s="855">
        <f>SUM('med_SEM REEQ:med i'!P43)</f>
        <v>0</v>
      </c>
      <c r="Q43" s="853"/>
      <c r="R43" s="854"/>
      <c r="S43" s="186">
        <f>SUM('med_SEM REEQ:med i'!S43)</f>
        <v>0</v>
      </c>
      <c r="U43" s="46" t="str">
        <f t="shared" si="3"/>
        <v/>
      </c>
      <c r="W43" s="272">
        <f t="shared" si="9"/>
        <v>0</v>
      </c>
      <c r="X43" s="270">
        <f>SUM('med_SEM REEQ:med i'!X43)</f>
        <v>0</v>
      </c>
      <c r="Y43" s="239">
        <f>IF(PROPOSTA!R43-L43&lt;0,"excesso",PROPOSTA!R43-L43)</f>
        <v>0</v>
      </c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Y43" s="69"/>
      <c r="AZ43" s="69"/>
      <c r="BA43" s="69"/>
      <c r="BB43" s="69"/>
    </row>
    <row r="44" spans="1:54" x14ac:dyDescent="0.2">
      <c r="A44" s="53">
        <v>589520</v>
      </c>
      <c r="B44" s="54" t="s">
        <v>193</v>
      </c>
      <c r="C44" s="135" t="s">
        <v>175</v>
      </c>
      <c r="D44" s="194" t="s">
        <v>87</v>
      </c>
      <c r="E44" s="131" t="s">
        <v>18</v>
      </c>
      <c r="F44" s="856">
        <f>PROPOSTA!O44</f>
        <v>0</v>
      </c>
      <c r="G44" s="857">
        <f>PROPOSTA!Q44</f>
        <v>0</v>
      </c>
      <c r="H44" s="858"/>
      <c r="I44" s="179">
        <f t="shared" si="12"/>
        <v>0</v>
      </c>
      <c r="J44" s="898">
        <f t="shared" si="8"/>
        <v>0</v>
      </c>
      <c r="K44" s="899">
        <f t="shared" si="11"/>
        <v>0</v>
      </c>
      <c r="L44" s="275">
        <f>SUM('med_SEM REEQ:med i'!L44)</f>
        <v>0</v>
      </c>
      <c r="M44" s="852">
        <f>IF(Y44="EXCESSO","EXCESSO",SUM('med_SEM REEQ:med i'!M44))</f>
        <v>0</v>
      </c>
      <c r="N44" s="853"/>
      <c r="O44" s="854"/>
      <c r="P44" s="855">
        <f>SUM('med_SEM REEQ:med i'!P44)</f>
        <v>0</v>
      </c>
      <c r="Q44" s="853"/>
      <c r="R44" s="854"/>
      <c r="S44" s="186">
        <f>SUM('med_SEM REEQ:med i'!S44)</f>
        <v>0</v>
      </c>
      <c r="U44" s="46" t="str">
        <f t="shared" si="3"/>
        <v/>
      </c>
      <c r="W44" s="272">
        <f t="shared" si="9"/>
        <v>0</v>
      </c>
      <c r="X44" s="270">
        <f>SUM('med_SEM REEQ:med i'!X44)</f>
        <v>0</v>
      </c>
      <c r="Y44" s="239">
        <f>IF(PROPOSTA!R44-L44&lt;0,"excesso",PROPOSTA!R44-L44)</f>
        <v>0</v>
      </c>
      <c r="AU44" s="69"/>
      <c r="AV44" s="69"/>
      <c r="AY44" s="69"/>
      <c r="AZ44" s="69"/>
      <c r="BA44" s="69"/>
      <c r="BB44" s="69"/>
    </row>
    <row r="45" spans="1:54" x14ac:dyDescent="0.2">
      <c r="A45" s="53">
        <v>589520</v>
      </c>
      <c r="B45" s="54" t="s">
        <v>193</v>
      </c>
      <c r="C45" s="135" t="s">
        <v>176</v>
      </c>
      <c r="D45" s="194" t="s">
        <v>87</v>
      </c>
      <c r="E45" s="131" t="s">
        <v>18</v>
      </c>
      <c r="F45" s="856">
        <f>PROPOSTA!O45</f>
        <v>0</v>
      </c>
      <c r="G45" s="857">
        <f>PROPOSTA!Q45</f>
        <v>0</v>
      </c>
      <c r="H45" s="858"/>
      <c r="I45" s="179">
        <f t="shared" si="12"/>
        <v>0</v>
      </c>
      <c r="J45" s="898">
        <f t="shared" si="8"/>
        <v>0</v>
      </c>
      <c r="K45" s="899">
        <f t="shared" si="11"/>
        <v>0</v>
      </c>
      <c r="L45" s="275">
        <f>SUM('med_SEM REEQ:med i'!L45)</f>
        <v>0</v>
      </c>
      <c r="M45" s="852">
        <f>IF(Y45="EXCESSO","EXCESSO",SUM('med_SEM REEQ:med i'!M45))</f>
        <v>0</v>
      </c>
      <c r="N45" s="853"/>
      <c r="O45" s="854"/>
      <c r="P45" s="855">
        <f>SUM('med_SEM REEQ:med i'!P45)</f>
        <v>0</v>
      </c>
      <c r="Q45" s="853"/>
      <c r="R45" s="854"/>
      <c r="S45" s="186">
        <f>SUM('med_SEM REEQ:med i'!S45)</f>
        <v>0</v>
      </c>
      <c r="U45" s="46" t="str">
        <f t="shared" si="3"/>
        <v/>
      </c>
      <c r="W45" s="272">
        <f t="shared" si="9"/>
        <v>0</v>
      </c>
      <c r="X45" s="270">
        <f>SUM('med_SEM REEQ:med i'!X45)</f>
        <v>0</v>
      </c>
      <c r="Y45" s="239">
        <f>IF(PROPOSTA!R45-L45&lt;0,"excesso",PROPOSTA!R45-L45)</f>
        <v>0</v>
      </c>
      <c r="AU45" s="69"/>
      <c r="AV45" s="69"/>
      <c r="AY45" s="69"/>
      <c r="AZ45" s="69"/>
      <c r="BA45" s="69"/>
      <c r="BB45" s="69"/>
    </row>
    <row r="46" spans="1:54" x14ac:dyDescent="0.2">
      <c r="A46" s="53">
        <v>589520</v>
      </c>
      <c r="B46" s="54" t="s">
        <v>193</v>
      </c>
      <c r="C46" s="135" t="s">
        <v>177</v>
      </c>
      <c r="D46" s="194" t="s">
        <v>87</v>
      </c>
      <c r="E46" s="131" t="s">
        <v>18</v>
      </c>
      <c r="F46" s="856">
        <f>PROPOSTA!O46</f>
        <v>0</v>
      </c>
      <c r="G46" s="857">
        <f>PROPOSTA!Q46</f>
        <v>0</v>
      </c>
      <c r="H46" s="858"/>
      <c r="I46" s="179">
        <f t="shared" si="12"/>
        <v>0</v>
      </c>
      <c r="J46" s="898">
        <f t="shared" si="8"/>
        <v>0</v>
      </c>
      <c r="K46" s="899">
        <f t="shared" si="11"/>
        <v>0</v>
      </c>
      <c r="L46" s="275">
        <f>SUM('med_SEM REEQ:med i'!L46)</f>
        <v>0</v>
      </c>
      <c r="M46" s="852">
        <f>IF(Y46="EXCESSO","EXCESSO",SUM('med_SEM REEQ:med i'!M46))</f>
        <v>0</v>
      </c>
      <c r="N46" s="853"/>
      <c r="O46" s="854"/>
      <c r="P46" s="855">
        <f>SUM('med_SEM REEQ:med i'!P46)</f>
        <v>0</v>
      </c>
      <c r="Q46" s="853"/>
      <c r="R46" s="854"/>
      <c r="S46" s="186">
        <f>SUM('med_SEM REEQ:med i'!S46)</f>
        <v>0</v>
      </c>
      <c r="U46" s="46" t="str">
        <f t="shared" si="3"/>
        <v/>
      </c>
      <c r="W46" s="272">
        <f t="shared" si="9"/>
        <v>0</v>
      </c>
      <c r="X46" s="270">
        <f>SUM('med_SEM REEQ:med i'!X46)</f>
        <v>0</v>
      </c>
      <c r="Y46" s="239">
        <f>IF(PROPOSTA!R46-L46&lt;0,"excesso",PROPOSTA!R46-L46)</f>
        <v>0</v>
      </c>
      <c r="AU46" s="69"/>
      <c r="AV46" s="69"/>
      <c r="AY46" s="69"/>
      <c r="AZ46" s="69"/>
      <c r="BA46" s="69"/>
      <c r="BB46" s="69"/>
    </row>
    <row r="47" spans="1:54" x14ac:dyDescent="0.2">
      <c r="A47" s="53">
        <v>589520</v>
      </c>
      <c r="B47" s="54" t="s">
        <v>193</v>
      </c>
      <c r="C47" s="135" t="s">
        <v>178</v>
      </c>
      <c r="D47" s="194" t="s">
        <v>87</v>
      </c>
      <c r="E47" s="131" t="s">
        <v>18</v>
      </c>
      <c r="F47" s="856">
        <f>PROPOSTA!O47</f>
        <v>0</v>
      </c>
      <c r="G47" s="857">
        <f>PROPOSTA!Q47</f>
        <v>0</v>
      </c>
      <c r="H47" s="858"/>
      <c r="I47" s="179">
        <f t="shared" si="12"/>
        <v>0</v>
      </c>
      <c r="J47" s="898">
        <f t="shared" si="8"/>
        <v>0</v>
      </c>
      <c r="K47" s="899">
        <f t="shared" si="11"/>
        <v>0</v>
      </c>
      <c r="L47" s="275">
        <f>SUM('med_SEM REEQ:med i'!L47)</f>
        <v>0</v>
      </c>
      <c r="M47" s="852">
        <f>IF(Y47="EXCESSO","EXCESSO",SUM('med_SEM REEQ:med i'!M47))</f>
        <v>0</v>
      </c>
      <c r="N47" s="853"/>
      <c r="O47" s="854"/>
      <c r="P47" s="855">
        <f>SUM('med_SEM REEQ:med i'!P47)</f>
        <v>0</v>
      </c>
      <c r="Q47" s="853"/>
      <c r="R47" s="854"/>
      <c r="S47" s="186">
        <f>SUM('med_SEM REEQ:med i'!S47)</f>
        <v>0</v>
      </c>
      <c r="U47" s="46" t="str">
        <f t="shared" si="3"/>
        <v/>
      </c>
      <c r="W47" s="272">
        <f t="shared" si="9"/>
        <v>0</v>
      </c>
      <c r="X47" s="270">
        <f>SUM('med_SEM REEQ:med i'!X47)</f>
        <v>0</v>
      </c>
      <c r="Y47" s="239">
        <f>IF(PROPOSTA!R47-L47&lt;0,"excesso",PROPOSTA!R47-L47)</f>
        <v>0</v>
      </c>
      <c r="AU47" s="69"/>
      <c r="AV47" s="69"/>
      <c r="AY47" s="69"/>
      <c r="AZ47" s="69"/>
      <c r="BA47" s="69"/>
      <c r="BB47" s="69"/>
    </row>
    <row r="48" spans="1:54" x14ac:dyDescent="0.2">
      <c r="A48" s="53">
        <v>589220</v>
      </c>
      <c r="B48" s="54" t="s">
        <v>193</v>
      </c>
      <c r="C48" s="135" t="s">
        <v>194</v>
      </c>
      <c r="D48" s="194" t="s">
        <v>195</v>
      </c>
      <c r="E48" s="131" t="s">
        <v>18</v>
      </c>
      <c r="F48" s="856">
        <f>PROPOSTA!O48</f>
        <v>0</v>
      </c>
      <c r="G48" s="857">
        <f>PROPOSTA!Q48</f>
        <v>0</v>
      </c>
      <c r="H48" s="858"/>
      <c r="I48" s="179">
        <f t="shared" si="12"/>
        <v>0</v>
      </c>
      <c r="J48" s="898">
        <f t="shared" si="8"/>
        <v>0</v>
      </c>
      <c r="K48" s="899">
        <f t="shared" si="11"/>
        <v>0</v>
      </c>
      <c r="L48" s="275">
        <f>SUM('med_SEM REEQ:med i'!L48)</f>
        <v>0</v>
      </c>
      <c r="M48" s="852">
        <f>IF(Y48="EXCESSO","EXCESSO",SUM('med_SEM REEQ:med i'!M48))</f>
        <v>0</v>
      </c>
      <c r="N48" s="853"/>
      <c r="O48" s="854"/>
      <c r="P48" s="855">
        <f>SUM('med_SEM REEQ:med i'!P48)</f>
        <v>0</v>
      </c>
      <c r="Q48" s="853"/>
      <c r="R48" s="854"/>
      <c r="S48" s="186">
        <f>SUM('med_SEM REEQ:med i'!S48)</f>
        <v>0</v>
      </c>
      <c r="U48" s="46" t="str">
        <f t="shared" si="3"/>
        <v/>
      </c>
      <c r="W48" s="272">
        <f t="shared" si="9"/>
        <v>0</v>
      </c>
      <c r="X48" s="270">
        <f>SUM('med_SEM REEQ:med i'!X48)</f>
        <v>0</v>
      </c>
      <c r="Y48" s="239">
        <f>IF(PROPOSTA!R48-L48&lt;0,"excesso",PROPOSTA!R48-L48)</f>
        <v>0</v>
      </c>
      <c r="AU48" s="69"/>
      <c r="AV48" s="69"/>
      <c r="AY48" s="69"/>
      <c r="AZ48" s="69"/>
      <c r="BA48" s="69"/>
      <c r="BB48" s="69"/>
    </row>
    <row r="49" spans="1:54" x14ac:dyDescent="0.2">
      <c r="A49" s="53">
        <v>589320</v>
      </c>
      <c r="B49" s="54" t="s">
        <v>193</v>
      </c>
      <c r="C49" s="135" t="s">
        <v>179</v>
      </c>
      <c r="D49" s="194" t="s">
        <v>88</v>
      </c>
      <c r="E49" s="131" t="s">
        <v>18</v>
      </c>
      <c r="F49" s="856">
        <f>PROPOSTA!O49</f>
        <v>0</v>
      </c>
      <c r="G49" s="857">
        <f>PROPOSTA!Q49</f>
        <v>0</v>
      </c>
      <c r="H49" s="858"/>
      <c r="I49" s="179">
        <f t="shared" si="12"/>
        <v>0</v>
      </c>
      <c r="J49" s="898">
        <f t="shared" si="8"/>
        <v>0</v>
      </c>
      <c r="K49" s="899">
        <f t="shared" si="11"/>
        <v>0</v>
      </c>
      <c r="L49" s="275">
        <f>SUM('med_SEM REEQ:med i'!L49)</f>
        <v>0</v>
      </c>
      <c r="M49" s="852">
        <f>IF(Y49="EXCESSO","EXCESSO",SUM('med_SEM REEQ:med i'!M49))</f>
        <v>0</v>
      </c>
      <c r="N49" s="853"/>
      <c r="O49" s="854"/>
      <c r="P49" s="855">
        <f>SUM('med_SEM REEQ:med i'!P49)</f>
        <v>0</v>
      </c>
      <c r="Q49" s="853"/>
      <c r="R49" s="854"/>
      <c r="S49" s="186">
        <f>SUM('med_SEM REEQ:med i'!S49)</f>
        <v>0</v>
      </c>
      <c r="U49" s="46" t="str">
        <f t="shared" si="3"/>
        <v/>
      </c>
      <c r="W49" s="272">
        <f t="shared" si="9"/>
        <v>0</v>
      </c>
      <c r="X49" s="270">
        <f>SUM('med_SEM REEQ:med i'!X49)</f>
        <v>0</v>
      </c>
      <c r="Y49" s="239">
        <f>IF(PROPOSTA!R49-L49&lt;0,"excesso",PROPOSTA!R49-L49)</f>
        <v>0</v>
      </c>
      <c r="AU49" s="69"/>
      <c r="AV49" s="69"/>
      <c r="AY49" s="69"/>
      <c r="AZ49" s="69"/>
      <c r="BA49" s="69"/>
      <c r="BB49" s="69"/>
    </row>
    <row r="50" spans="1:54" x14ac:dyDescent="0.2">
      <c r="A50" s="53">
        <v>589320</v>
      </c>
      <c r="B50" s="54" t="s">
        <v>193</v>
      </c>
      <c r="C50" s="135" t="s">
        <v>180</v>
      </c>
      <c r="D50" s="194" t="s">
        <v>88</v>
      </c>
      <c r="E50" s="131" t="s">
        <v>18</v>
      </c>
      <c r="F50" s="856">
        <f>PROPOSTA!O50</f>
        <v>0</v>
      </c>
      <c r="G50" s="857">
        <f>PROPOSTA!Q50</f>
        <v>0</v>
      </c>
      <c r="H50" s="858"/>
      <c r="I50" s="179">
        <f t="shared" si="12"/>
        <v>0</v>
      </c>
      <c r="J50" s="898">
        <f t="shared" ref="J50:J57" si="13">IF(F50=0,0,F50*(1+I50))</f>
        <v>0</v>
      </c>
      <c r="K50" s="899">
        <f t="shared" si="11"/>
        <v>0</v>
      </c>
      <c r="L50" s="275">
        <f>SUM('med_SEM REEQ:med i'!L50)</f>
        <v>0</v>
      </c>
      <c r="M50" s="852">
        <f>IF(Y50="EXCESSO","EXCESSO",SUM('med_SEM REEQ:med i'!M50))</f>
        <v>0</v>
      </c>
      <c r="N50" s="853"/>
      <c r="O50" s="854"/>
      <c r="P50" s="855">
        <f>SUM('med_SEM REEQ:med i'!P50)</f>
        <v>0</v>
      </c>
      <c r="Q50" s="853"/>
      <c r="R50" s="854"/>
      <c r="S50" s="186">
        <f>SUM('med_SEM REEQ:med i'!S50)</f>
        <v>0</v>
      </c>
      <c r="U50" s="46" t="str">
        <f t="shared" si="3"/>
        <v/>
      </c>
      <c r="W50" s="272">
        <f t="shared" ref="W50:W65" si="14">X50</f>
        <v>0</v>
      </c>
      <c r="X50" s="270">
        <f>SUM('med_SEM REEQ:med i'!X50)</f>
        <v>0</v>
      </c>
      <c r="Y50" s="239">
        <f>IF(PROPOSTA!R50-L50&lt;0,"excesso",PROPOSTA!R50-L50)</f>
        <v>0</v>
      </c>
      <c r="AU50" s="69"/>
      <c r="AV50" s="69"/>
      <c r="AY50" s="69"/>
      <c r="AZ50" s="69"/>
      <c r="BA50" s="69"/>
      <c r="BB50" s="69"/>
    </row>
    <row r="51" spans="1:54" x14ac:dyDescent="0.2">
      <c r="A51" s="53">
        <v>589320</v>
      </c>
      <c r="B51" s="54" t="s">
        <v>193</v>
      </c>
      <c r="C51" s="135" t="s">
        <v>181</v>
      </c>
      <c r="D51" s="194" t="s">
        <v>88</v>
      </c>
      <c r="E51" s="131" t="s">
        <v>18</v>
      </c>
      <c r="F51" s="856">
        <f>PROPOSTA!O51</f>
        <v>0</v>
      </c>
      <c r="G51" s="857">
        <f>PROPOSTA!Q51</f>
        <v>0</v>
      </c>
      <c r="H51" s="858"/>
      <c r="I51" s="179">
        <f t="shared" si="12"/>
        <v>0</v>
      </c>
      <c r="J51" s="898">
        <f t="shared" si="13"/>
        <v>0</v>
      </c>
      <c r="K51" s="899">
        <f t="shared" si="11"/>
        <v>0</v>
      </c>
      <c r="L51" s="275">
        <f>SUM('med_SEM REEQ:med i'!L51)</f>
        <v>0</v>
      </c>
      <c r="M51" s="852">
        <f>IF(Y51="EXCESSO","EXCESSO",SUM('med_SEM REEQ:med i'!M51))</f>
        <v>0</v>
      </c>
      <c r="N51" s="853"/>
      <c r="O51" s="854"/>
      <c r="P51" s="855">
        <f>SUM('med_SEM REEQ:med i'!P51)</f>
        <v>0</v>
      </c>
      <c r="Q51" s="853"/>
      <c r="R51" s="854"/>
      <c r="S51" s="186">
        <f>SUM('med_SEM REEQ:med i'!S51)</f>
        <v>0</v>
      </c>
      <c r="U51" s="46" t="str">
        <f t="shared" si="3"/>
        <v/>
      </c>
      <c r="W51" s="272">
        <f t="shared" si="14"/>
        <v>0</v>
      </c>
      <c r="X51" s="270">
        <f>SUM('med_SEM REEQ:med i'!X51)</f>
        <v>0</v>
      </c>
      <c r="Y51" s="239">
        <f>IF(PROPOSTA!R51-L51&lt;0,"excesso",PROPOSTA!R51-L51)</f>
        <v>0</v>
      </c>
      <c r="AU51" s="69"/>
      <c r="AV51" s="69"/>
      <c r="AY51" s="69"/>
      <c r="AZ51" s="69"/>
      <c r="BA51" s="69"/>
      <c r="BB51" s="69"/>
    </row>
    <row r="52" spans="1:54" x14ac:dyDescent="0.2">
      <c r="A52" s="53">
        <v>589520</v>
      </c>
      <c r="B52" s="54" t="s">
        <v>193</v>
      </c>
      <c r="C52" s="135" t="s">
        <v>182</v>
      </c>
      <c r="D52" s="194" t="s">
        <v>87</v>
      </c>
      <c r="E52" s="131" t="s">
        <v>18</v>
      </c>
      <c r="F52" s="856">
        <f>PROPOSTA!O52</f>
        <v>0</v>
      </c>
      <c r="G52" s="857">
        <f>PROPOSTA!Q52</f>
        <v>0</v>
      </c>
      <c r="H52" s="858"/>
      <c r="I52" s="179">
        <f t="shared" si="12"/>
        <v>0</v>
      </c>
      <c r="J52" s="898">
        <f t="shared" si="13"/>
        <v>0</v>
      </c>
      <c r="K52" s="899">
        <f t="shared" si="11"/>
        <v>0</v>
      </c>
      <c r="L52" s="275">
        <f>SUM('med_SEM REEQ:med i'!L52)</f>
        <v>0</v>
      </c>
      <c r="M52" s="852">
        <f>IF(Y52="EXCESSO","EXCESSO",SUM('med_SEM REEQ:med i'!M52))</f>
        <v>0</v>
      </c>
      <c r="N52" s="853"/>
      <c r="O52" s="854"/>
      <c r="P52" s="855">
        <f>SUM('med_SEM REEQ:med i'!P52)</f>
        <v>0</v>
      </c>
      <c r="Q52" s="853"/>
      <c r="R52" s="854"/>
      <c r="S52" s="186">
        <f>SUM('med_SEM REEQ:med i'!S52)</f>
        <v>0</v>
      </c>
      <c r="U52" s="46" t="str">
        <f t="shared" si="3"/>
        <v/>
      </c>
      <c r="W52" s="272">
        <f t="shared" si="14"/>
        <v>0</v>
      </c>
      <c r="X52" s="270">
        <f>SUM('med_SEM REEQ:med i'!X52)</f>
        <v>0</v>
      </c>
      <c r="Y52" s="239">
        <f>IF(PROPOSTA!R52-L52&lt;0,"excesso",PROPOSTA!R52-L52)</f>
        <v>0</v>
      </c>
      <c r="AU52" s="69"/>
      <c r="AV52" s="69"/>
      <c r="AY52" s="69"/>
      <c r="AZ52" s="69"/>
      <c r="BA52" s="69"/>
      <c r="BB52" s="69"/>
    </row>
    <row r="53" spans="1:54" x14ac:dyDescent="0.2">
      <c r="A53" s="53">
        <v>589000</v>
      </c>
      <c r="B53" s="54" t="s">
        <v>193</v>
      </c>
      <c r="C53" s="135" t="s">
        <v>183</v>
      </c>
      <c r="D53" s="194" t="s">
        <v>89</v>
      </c>
      <c r="E53" s="131" t="s">
        <v>18</v>
      </c>
      <c r="F53" s="856">
        <f>PROPOSTA!O53</f>
        <v>0</v>
      </c>
      <c r="G53" s="857">
        <f>PROPOSTA!Q53</f>
        <v>0</v>
      </c>
      <c r="H53" s="858"/>
      <c r="I53" s="179">
        <f t="shared" ref="I53:I65" si="15">$S$7</f>
        <v>0</v>
      </c>
      <c r="J53" s="898">
        <f t="shared" si="13"/>
        <v>0</v>
      </c>
      <c r="K53" s="899">
        <f t="shared" si="11"/>
        <v>0</v>
      </c>
      <c r="L53" s="275">
        <f>SUM('med_SEM REEQ:med i'!L53)</f>
        <v>0</v>
      </c>
      <c r="M53" s="852">
        <f>IF(Y53="EXCESSO","EXCESSO",SUM('med_SEM REEQ:med i'!M53))</f>
        <v>0</v>
      </c>
      <c r="N53" s="853"/>
      <c r="O53" s="854"/>
      <c r="P53" s="855">
        <f>SUM('med_SEM REEQ:med i'!P53)</f>
        <v>0</v>
      </c>
      <c r="Q53" s="853"/>
      <c r="R53" s="854"/>
      <c r="S53" s="186">
        <f>SUM('med_SEM REEQ:med i'!S53)</f>
        <v>0</v>
      </c>
      <c r="U53" s="46" t="str">
        <f t="shared" si="3"/>
        <v/>
      </c>
      <c r="W53" s="272">
        <f t="shared" si="14"/>
        <v>0</v>
      </c>
      <c r="X53" s="270">
        <f>SUM('med_SEM REEQ:med i'!X53)</f>
        <v>0</v>
      </c>
      <c r="Y53" s="239">
        <f>IF(PROPOSTA!R53-L53&lt;0,"excesso",PROPOSTA!R53-L53)</f>
        <v>0</v>
      </c>
      <c r="AU53" s="69"/>
      <c r="AV53" s="69"/>
      <c r="AY53" s="69"/>
      <c r="AZ53" s="69"/>
      <c r="BA53" s="69"/>
      <c r="BB53" s="69"/>
    </row>
    <row r="54" spans="1:54" x14ac:dyDescent="0.2">
      <c r="A54" s="53">
        <v>589000</v>
      </c>
      <c r="B54" s="54" t="s">
        <v>193</v>
      </c>
      <c r="C54" s="135" t="s">
        <v>184</v>
      </c>
      <c r="D54" s="194" t="s">
        <v>89</v>
      </c>
      <c r="E54" s="131" t="s">
        <v>18</v>
      </c>
      <c r="F54" s="856">
        <f>PROPOSTA!O54</f>
        <v>0</v>
      </c>
      <c r="G54" s="857">
        <f>PROPOSTA!Q54</f>
        <v>0</v>
      </c>
      <c r="H54" s="858"/>
      <c r="I54" s="179">
        <f t="shared" si="15"/>
        <v>0</v>
      </c>
      <c r="J54" s="898">
        <f t="shared" si="13"/>
        <v>0</v>
      </c>
      <c r="K54" s="899">
        <f t="shared" si="11"/>
        <v>0</v>
      </c>
      <c r="L54" s="275">
        <f>SUM('med_SEM REEQ:med i'!L54)</f>
        <v>0</v>
      </c>
      <c r="M54" s="852">
        <f>IF(Y54="EXCESSO","EXCESSO",SUM('med_SEM REEQ:med i'!M54))</f>
        <v>0</v>
      </c>
      <c r="N54" s="853"/>
      <c r="O54" s="854"/>
      <c r="P54" s="855">
        <f>SUM('med_SEM REEQ:med i'!P54)</f>
        <v>0</v>
      </c>
      <c r="Q54" s="853"/>
      <c r="R54" s="854"/>
      <c r="S54" s="186">
        <f>SUM('med_SEM REEQ:med i'!S54)</f>
        <v>0</v>
      </c>
      <c r="U54" s="46" t="str">
        <f t="shared" si="3"/>
        <v/>
      </c>
      <c r="W54" s="272">
        <f t="shared" si="14"/>
        <v>0</v>
      </c>
      <c r="X54" s="270">
        <f>SUM('med_SEM REEQ:med i'!X54)</f>
        <v>0</v>
      </c>
      <c r="Y54" s="239">
        <f>IF(PROPOSTA!R54-L54&lt;0,"excesso",PROPOSTA!R54-L54)</f>
        <v>0</v>
      </c>
      <c r="AU54" s="69"/>
      <c r="AV54" s="69"/>
      <c r="AY54" s="69"/>
      <c r="AZ54" s="69"/>
      <c r="BA54" s="69"/>
      <c r="BB54" s="69"/>
    </row>
    <row r="55" spans="1:54" x14ac:dyDescent="0.2">
      <c r="A55" s="53">
        <v>589000</v>
      </c>
      <c r="B55" s="54" t="s">
        <v>193</v>
      </c>
      <c r="C55" s="135" t="s">
        <v>185</v>
      </c>
      <c r="D55" s="194" t="s">
        <v>89</v>
      </c>
      <c r="E55" s="131" t="s">
        <v>18</v>
      </c>
      <c r="F55" s="856">
        <f>PROPOSTA!O55</f>
        <v>0</v>
      </c>
      <c r="G55" s="857">
        <f>PROPOSTA!Q55</f>
        <v>0</v>
      </c>
      <c r="H55" s="858"/>
      <c r="I55" s="179">
        <f t="shared" si="15"/>
        <v>0</v>
      </c>
      <c r="J55" s="898">
        <f t="shared" si="13"/>
        <v>0</v>
      </c>
      <c r="K55" s="899">
        <f t="shared" si="11"/>
        <v>0</v>
      </c>
      <c r="L55" s="275">
        <f>SUM('med_SEM REEQ:med i'!L55)</f>
        <v>0</v>
      </c>
      <c r="M55" s="852">
        <f>IF(Y55="EXCESSO","EXCESSO",SUM('med_SEM REEQ:med i'!M55))</f>
        <v>0</v>
      </c>
      <c r="N55" s="853"/>
      <c r="O55" s="854"/>
      <c r="P55" s="855">
        <f>SUM('med_SEM REEQ:med i'!P55)</f>
        <v>0</v>
      </c>
      <c r="Q55" s="853"/>
      <c r="R55" s="854"/>
      <c r="S55" s="186">
        <f>SUM('med_SEM REEQ:med i'!S55)</f>
        <v>0</v>
      </c>
      <c r="U55" s="46" t="str">
        <f t="shared" si="3"/>
        <v/>
      </c>
      <c r="W55" s="272">
        <f t="shared" si="14"/>
        <v>0</v>
      </c>
      <c r="X55" s="270">
        <f>SUM('med_SEM REEQ:med i'!X55)</f>
        <v>0</v>
      </c>
      <c r="Y55" s="239">
        <f>IF(PROPOSTA!R55-L55&lt;0,"excesso",PROPOSTA!R55-L55)</f>
        <v>0</v>
      </c>
      <c r="AY55" s="69"/>
      <c r="AZ55" s="69"/>
      <c r="BA55" s="69"/>
      <c r="BB55" s="69"/>
    </row>
    <row r="56" spans="1:54" x14ac:dyDescent="0.2">
      <c r="A56" s="53">
        <v>589000</v>
      </c>
      <c r="B56" s="54" t="s">
        <v>193</v>
      </c>
      <c r="C56" s="135" t="s">
        <v>186</v>
      </c>
      <c r="D56" s="194" t="s">
        <v>89</v>
      </c>
      <c r="E56" s="131" t="s">
        <v>18</v>
      </c>
      <c r="F56" s="856">
        <f>PROPOSTA!O56</f>
        <v>0</v>
      </c>
      <c r="G56" s="857">
        <f>PROPOSTA!Q56</f>
        <v>0</v>
      </c>
      <c r="H56" s="858"/>
      <c r="I56" s="179">
        <f t="shared" si="15"/>
        <v>0</v>
      </c>
      <c r="J56" s="898">
        <f t="shared" si="13"/>
        <v>0</v>
      </c>
      <c r="K56" s="899">
        <f t="shared" si="11"/>
        <v>0</v>
      </c>
      <c r="L56" s="275">
        <f>SUM('med_SEM REEQ:med i'!L56)</f>
        <v>0</v>
      </c>
      <c r="M56" s="852">
        <f>IF(Y56="EXCESSO","EXCESSO",SUM('med_SEM REEQ:med i'!M56))</f>
        <v>0</v>
      </c>
      <c r="N56" s="853"/>
      <c r="O56" s="854"/>
      <c r="P56" s="855">
        <f>SUM('med_SEM REEQ:med i'!P56)</f>
        <v>0</v>
      </c>
      <c r="Q56" s="853"/>
      <c r="R56" s="854"/>
      <c r="S56" s="186">
        <f>SUM('med_SEM REEQ:med i'!S56)</f>
        <v>0</v>
      </c>
      <c r="U56" s="46" t="str">
        <f t="shared" si="3"/>
        <v/>
      </c>
      <c r="W56" s="272">
        <f t="shared" si="14"/>
        <v>0</v>
      </c>
      <c r="X56" s="270">
        <f>SUM('med_SEM REEQ:med i'!X56)</f>
        <v>0</v>
      </c>
      <c r="Y56" s="239">
        <f>IF(PROPOSTA!R56-L56&lt;0,"excesso",PROPOSTA!R56-L56)</f>
        <v>0</v>
      </c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Y56" s="69"/>
      <c r="AZ56" s="69"/>
      <c r="BA56" s="69"/>
      <c r="BB56" s="69"/>
    </row>
    <row r="57" spans="1:54" x14ac:dyDescent="0.2">
      <c r="A57" s="53">
        <v>589000</v>
      </c>
      <c r="B57" s="54" t="s">
        <v>193</v>
      </c>
      <c r="C57" s="135" t="s">
        <v>187</v>
      </c>
      <c r="D57" s="194" t="s">
        <v>89</v>
      </c>
      <c r="E57" s="131" t="s">
        <v>18</v>
      </c>
      <c r="F57" s="856">
        <f>PROPOSTA!O57</f>
        <v>0</v>
      </c>
      <c r="G57" s="857">
        <f>PROPOSTA!Q57</f>
        <v>0</v>
      </c>
      <c r="H57" s="858"/>
      <c r="I57" s="179">
        <f t="shared" si="15"/>
        <v>0</v>
      </c>
      <c r="J57" s="898">
        <f t="shared" si="13"/>
        <v>0</v>
      </c>
      <c r="K57" s="899">
        <f t="shared" si="11"/>
        <v>0</v>
      </c>
      <c r="L57" s="275">
        <f>SUM('med_SEM REEQ:med i'!L57)</f>
        <v>0</v>
      </c>
      <c r="M57" s="852">
        <f>IF(Y57="EXCESSO","EXCESSO",SUM('med_SEM REEQ:med i'!M57))</f>
        <v>0</v>
      </c>
      <c r="N57" s="853"/>
      <c r="O57" s="854"/>
      <c r="P57" s="855">
        <f>SUM('med_SEM REEQ:med i'!P57)</f>
        <v>0</v>
      </c>
      <c r="Q57" s="853"/>
      <c r="R57" s="854"/>
      <c r="S57" s="186">
        <f>SUM('med_SEM REEQ:med i'!S57)</f>
        <v>0</v>
      </c>
      <c r="U57" s="46" t="str">
        <f t="shared" si="3"/>
        <v/>
      </c>
      <c r="W57" s="272">
        <f t="shared" si="14"/>
        <v>0</v>
      </c>
      <c r="X57" s="270">
        <f>SUM('med_SEM REEQ:med i'!X57)</f>
        <v>0</v>
      </c>
      <c r="Y57" s="239">
        <f>IF(PROPOSTA!R57-L57&lt;0,"excesso",PROPOSTA!R57-L57)</f>
        <v>0</v>
      </c>
      <c r="AY57" s="69"/>
      <c r="AZ57" s="69"/>
      <c r="BA57" s="69"/>
      <c r="BB57" s="69"/>
    </row>
    <row r="58" spans="1:54" x14ac:dyDescent="0.2">
      <c r="A58" s="55">
        <v>589000</v>
      </c>
      <c r="B58" s="56" t="s">
        <v>193</v>
      </c>
      <c r="C58" s="136" t="s">
        <v>188</v>
      </c>
      <c r="D58" s="194" t="s">
        <v>89</v>
      </c>
      <c r="E58" s="131" t="s">
        <v>18</v>
      </c>
      <c r="F58" s="856">
        <f>PROPOSTA!O58</f>
        <v>0</v>
      </c>
      <c r="G58" s="857">
        <f>PROPOSTA!Q58</f>
        <v>0</v>
      </c>
      <c r="H58" s="858"/>
      <c r="I58" s="179">
        <f t="shared" si="15"/>
        <v>0</v>
      </c>
      <c r="J58" s="898">
        <f t="shared" ref="J58:J66" si="16">IF(F58=0,0,F58*(1+I58))</f>
        <v>0</v>
      </c>
      <c r="K58" s="899">
        <f t="shared" ref="K58:K66" si="17">G58+J58</f>
        <v>0</v>
      </c>
      <c r="L58" s="275">
        <f>SUM('med_SEM REEQ:med i'!L58)</f>
        <v>0</v>
      </c>
      <c r="M58" s="852">
        <f>IF(Y58="EXCESSO","EXCESSO",SUM('med_SEM REEQ:med i'!M58))</f>
        <v>0</v>
      </c>
      <c r="N58" s="853"/>
      <c r="O58" s="854"/>
      <c r="P58" s="855">
        <f>SUM('med_SEM REEQ:med i'!P58)</f>
        <v>0</v>
      </c>
      <c r="Q58" s="853"/>
      <c r="R58" s="854"/>
      <c r="S58" s="186">
        <f>SUM('med_SEM REEQ:med i'!S58)</f>
        <v>0</v>
      </c>
      <c r="U58" s="46" t="str">
        <f t="shared" si="3"/>
        <v/>
      </c>
      <c r="W58" s="272">
        <f t="shared" si="14"/>
        <v>0</v>
      </c>
      <c r="X58" s="270">
        <f>SUM('med_SEM REEQ:med i'!X58)</f>
        <v>0</v>
      </c>
      <c r="Y58" s="239">
        <f>IF(PROPOSTA!R58-L58&lt;0,"excesso",PROPOSTA!R58-L58)</f>
        <v>0</v>
      </c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Y58" s="69"/>
      <c r="AZ58" s="69"/>
      <c r="BA58" s="69"/>
      <c r="BB58" s="69"/>
    </row>
    <row r="59" spans="1:54" x14ac:dyDescent="0.2">
      <c r="A59" s="55">
        <v>589000</v>
      </c>
      <c r="B59" s="56" t="s">
        <v>193</v>
      </c>
      <c r="C59" s="136" t="s">
        <v>189</v>
      </c>
      <c r="D59" s="194" t="s">
        <v>89</v>
      </c>
      <c r="E59" s="131" t="s">
        <v>18</v>
      </c>
      <c r="F59" s="856">
        <f>PROPOSTA!O59</f>
        <v>0</v>
      </c>
      <c r="G59" s="857">
        <f>PROPOSTA!Q59</f>
        <v>0</v>
      </c>
      <c r="H59" s="858"/>
      <c r="I59" s="179">
        <f t="shared" si="15"/>
        <v>0</v>
      </c>
      <c r="J59" s="898">
        <f t="shared" ref="J59:J61" si="18">IF(F59=0,0,F59*(1+I59))</f>
        <v>0</v>
      </c>
      <c r="K59" s="899">
        <f t="shared" ref="K59:K61" si="19">G59+J59</f>
        <v>0</v>
      </c>
      <c r="L59" s="275">
        <f>SUM('med_SEM REEQ:med i'!L59)</f>
        <v>0</v>
      </c>
      <c r="M59" s="852">
        <f>IF(Y59="EXCESSO","EXCESSO",SUM('med_SEM REEQ:med i'!M59))</f>
        <v>0</v>
      </c>
      <c r="N59" s="853"/>
      <c r="O59" s="854"/>
      <c r="P59" s="855">
        <f>SUM('med_SEM REEQ:med i'!P59)</f>
        <v>0</v>
      </c>
      <c r="Q59" s="853"/>
      <c r="R59" s="854"/>
      <c r="S59" s="186">
        <f>SUM('med_SEM REEQ:med i'!S59)</f>
        <v>0</v>
      </c>
      <c r="U59" s="46" t="str">
        <f t="shared" ref="U59:U61" si="20">IF(T59="X","x",IF(P59&gt;0,"x",""))</f>
        <v/>
      </c>
      <c r="W59" s="272">
        <f t="shared" ref="W59:W61" si="21">X59</f>
        <v>0</v>
      </c>
      <c r="X59" s="270">
        <f>SUM('med_SEM REEQ:med i'!X59)</f>
        <v>0</v>
      </c>
      <c r="Y59" s="239">
        <f>IF(PROPOSTA!R59-L59&lt;0,"excesso",PROPOSTA!R59-L59)</f>
        <v>0</v>
      </c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Y59" s="69"/>
      <c r="AZ59" s="69"/>
      <c r="BA59" s="69"/>
      <c r="BB59" s="69"/>
    </row>
    <row r="60" spans="1:54" x14ac:dyDescent="0.2">
      <c r="A60" s="55">
        <v>589000</v>
      </c>
      <c r="B60" s="56" t="s">
        <v>193</v>
      </c>
      <c r="C60" s="136" t="s">
        <v>190</v>
      </c>
      <c r="D60" s="194" t="s">
        <v>89</v>
      </c>
      <c r="E60" s="131" t="s">
        <v>18</v>
      </c>
      <c r="F60" s="856">
        <f>PROPOSTA!O60</f>
        <v>0</v>
      </c>
      <c r="G60" s="857">
        <f>PROPOSTA!Q60</f>
        <v>0</v>
      </c>
      <c r="H60" s="858"/>
      <c r="I60" s="179">
        <f t="shared" si="15"/>
        <v>0</v>
      </c>
      <c r="J60" s="898">
        <f t="shared" si="18"/>
        <v>0</v>
      </c>
      <c r="K60" s="899">
        <f t="shared" si="19"/>
        <v>0</v>
      </c>
      <c r="L60" s="275">
        <f>SUM('med_SEM REEQ:med i'!L60)</f>
        <v>0</v>
      </c>
      <c r="M60" s="852">
        <f>IF(Y60="EXCESSO","EXCESSO",SUM('med_SEM REEQ:med i'!M60))</f>
        <v>0</v>
      </c>
      <c r="N60" s="853"/>
      <c r="O60" s="854"/>
      <c r="P60" s="855">
        <f>SUM('med_SEM REEQ:med i'!P60)</f>
        <v>0</v>
      </c>
      <c r="Q60" s="853"/>
      <c r="R60" s="854"/>
      <c r="S60" s="186">
        <f>SUM('med_SEM REEQ:med i'!S60)</f>
        <v>0</v>
      </c>
      <c r="U60" s="46" t="str">
        <f t="shared" si="20"/>
        <v/>
      </c>
      <c r="W60" s="272">
        <f t="shared" si="21"/>
        <v>0</v>
      </c>
      <c r="X60" s="270">
        <f>SUM('med_SEM REEQ:med i'!X60)</f>
        <v>0</v>
      </c>
      <c r="Y60" s="239">
        <f>IF(PROPOSTA!R60-L60&lt;0,"excesso",PROPOSTA!R60-L60)</f>
        <v>0</v>
      </c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Y60" s="69"/>
      <c r="AZ60" s="69"/>
      <c r="BA60" s="69"/>
      <c r="BB60" s="69"/>
    </row>
    <row r="61" spans="1:54" x14ac:dyDescent="0.2">
      <c r="A61" s="55">
        <v>589000</v>
      </c>
      <c r="B61" s="56" t="s">
        <v>193</v>
      </c>
      <c r="C61" s="136" t="s">
        <v>191</v>
      </c>
      <c r="D61" s="194" t="s">
        <v>89</v>
      </c>
      <c r="E61" s="131" t="s">
        <v>18</v>
      </c>
      <c r="F61" s="856">
        <f>PROPOSTA!O61</f>
        <v>0</v>
      </c>
      <c r="G61" s="857">
        <f>PROPOSTA!Q61</f>
        <v>0</v>
      </c>
      <c r="H61" s="858"/>
      <c r="I61" s="179">
        <f t="shared" si="15"/>
        <v>0</v>
      </c>
      <c r="J61" s="898">
        <f t="shared" si="18"/>
        <v>0</v>
      </c>
      <c r="K61" s="899">
        <f t="shared" si="19"/>
        <v>0</v>
      </c>
      <c r="L61" s="275">
        <f>SUM('med_SEM REEQ:med i'!L61)</f>
        <v>0</v>
      </c>
      <c r="M61" s="852">
        <f>IF(Y61="EXCESSO","EXCESSO",SUM('med_SEM REEQ:med i'!M61))</f>
        <v>0</v>
      </c>
      <c r="N61" s="853"/>
      <c r="O61" s="854"/>
      <c r="P61" s="855">
        <f>SUM('med_SEM REEQ:med i'!P61)</f>
        <v>0</v>
      </c>
      <c r="Q61" s="853"/>
      <c r="R61" s="854"/>
      <c r="S61" s="186">
        <f>SUM('med_SEM REEQ:med i'!S61)</f>
        <v>0</v>
      </c>
      <c r="U61" s="46" t="str">
        <f t="shared" si="20"/>
        <v/>
      </c>
      <c r="W61" s="272">
        <f t="shared" si="21"/>
        <v>0</v>
      </c>
      <c r="X61" s="270">
        <f>SUM('med_SEM REEQ:med i'!X61)</f>
        <v>0</v>
      </c>
      <c r="Y61" s="239">
        <f>IF(PROPOSTA!R61-L61&lt;0,"excesso",PROPOSTA!R61-L61)</f>
        <v>0</v>
      </c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Y61" s="69"/>
      <c r="AZ61" s="69"/>
      <c r="BA61" s="69"/>
      <c r="BB61" s="69"/>
    </row>
    <row r="62" spans="1:54" x14ac:dyDescent="0.2">
      <c r="A62" s="53">
        <v>589030</v>
      </c>
      <c r="B62" s="54" t="s">
        <v>193</v>
      </c>
      <c r="C62" s="135" t="s">
        <v>196</v>
      </c>
      <c r="D62" s="194" t="s">
        <v>200</v>
      </c>
      <c r="E62" s="131" t="s">
        <v>18</v>
      </c>
      <c r="F62" s="856">
        <f>PROPOSTA!O62</f>
        <v>0</v>
      </c>
      <c r="G62" s="857">
        <f>PROPOSTA!Q62</f>
        <v>0</v>
      </c>
      <c r="H62" s="858"/>
      <c r="I62" s="179">
        <f t="shared" si="15"/>
        <v>0</v>
      </c>
      <c r="J62" s="898">
        <f t="shared" si="16"/>
        <v>0</v>
      </c>
      <c r="K62" s="899">
        <f t="shared" si="17"/>
        <v>0</v>
      </c>
      <c r="L62" s="275">
        <f>SUM('med_SEM REEQ:med i'!L59)</f>
        <v>0</v>
      </c>
      <c r="M62" s="852">
        <f>IF(Y62="EXCESSO","EXCESSO",SUM('med_SEM REEQ:med i'!M62))</f>
        <v>0</v>
      </c>
      <c r="N62" s="853"/>
      <c r="O62" s="854"/>
      <c r="P62" s="855">
        <f>SUM('med_SEM REEQ:med i'!P62)</f>
        <v>0</v>
      </c>
      <c r="Q62" s="853"/>
      <c r="R62" s="854"/>
      <c r="S62" s="186">
        <f>SUM('med_SEM REEQ:med i'!S59)</f>
        <v>0</v>
      </c>
      <c r="U62" s="46" t="str">
        <f t="shared" si="3"/>
        <v/>
      </c>
      <c r="W62" s="272">
        <f t="shared" si="14"/>
        <v>0</v>
      </c>
      <c r="X62" s="270">
        <f>SUM('med_SEM REEQ:med i'!X59)</f>
        <v>0</v>
      </c>
      <c r="Y62" s="239">
        <f>IF(PROPOSTA!R62-L62&lt;0,"excesso",PROPOSTA!R62-L62)</f>
        <v>0</v>
      </c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Y62" s="69"/>
      <c r="AZ62" s="69"/>
      <c r="BA62" s="69"/>
      <c r="BB62" s="69"/>
    </row>
    <row r="63" spans="1:54" x14ac:dyDescent="0.2">
      <c r="A63" s="53">
        <v>589040</v>
      </c>
      <c r="B63" s="54" t="s">
        <v>193</v>
      </c>
      <c r="C63" s="135" t="s">
        <v>197</v>
      </c>
      <c r="D63" s="194" t="s">
        <v>201</v>
      </c>
      <c r="E63" s="131" t="s">
        <v>18</v>
      </c>
      <c r="F63" s="856">
        <f>PROPOSTA!O63</f>
        <v>0</v>
      </c>
      <c r="G63" s="857">
        <f>PROPOSTA!Q63</f>
        <v>0</v>
      </c>
      <c r="H63" s="858"/>
      <c r="I63" s="179">
        <f t="shared" si="15"/>
        <v>0</v>
      </c>
      <c r="J63" s="898">
        <f t="shared" ref="J63:J64" si="22">IF(F63=0,0,F63*(1+I63))</f>
        <v>0</v>
      </c>
      <c r="K63" s="899">
        <f t="shared" ref="K63:K64" si="23">G63+J63</f>
        <v>0</v>
      </c>
      <c r="L63" s="275">
        <f>SUM('med_SEM REEQ:med i'!L60)</f>
        <v>0</v>
      </c>
      <c r="M63" s="852">
        <f>IF(Y63="EXCESSO","EXCESSO",SUM('med_SEM REEQ:med i'!M63))</f>
        <v>0</v>
      </c>
      <c r="N63" s="853"/>
      <c r="O63" s="854"/>
      <c r="P63" s="855">
        <f>SUM('med_SEM REEQ:med i'!P63)</f>
        <v>0</v>
      </c>
      <c r="Q63" s="853"/>
      <c r="R63" s="854"/>
      <c r="S63" s="186">
        <f>SUM('med_SEM REEQ:med i'!S60)</f>
        <v>0</v>
      </c>
      <c r="U63" s="46" t="str">
        <f t="shared" ref="U63:U64" si="24">IF(T63="X","x",IF(P63&gt;0,"x",""))</f>
        <v/>
      </c>
      <c r="W63" s="272">
        <f t="shared" ref="W63:W64" si="25">X63</f>
        <v>0</v>
      </c>
      <c r="X63" s="270">
        <f>SUM('med_SEM REEQ:med i'!X60)</f>
        <v>0</v>
      </c>
      <c r="Y63" s="239">
        <f>IF(PROPOSTA!R63-L63&lt;0,"excesso",PROPOSTA!R63-L63)</f>
        <v>0</v>
      </c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Y63" s="69"/>
      <c r="AZ63" s="69"/>
      <c r="BA63" s="69"/>
      <c r="BB63" s="69"/>
    </row>
    <row r="64" spans="1:54" x14ac:dyDescent="0.2">
      <c r="A64" s="53">
        <v>589060</v>
      </c>
      <c r="B64" s="54" t="s">
        <v>193</v>
      </c>
      <c r="C64" s="135" t="s">
        <v>198</v>
      </c>
      <c r="D64" s="194" t="s">
        <v>205</v>
      </c>
      <c r="E64" s="131" t="s">
        <v>18</v>
      </c>
      <c r="F64" s="856">
        <f>PROPOSTA!O64</f>
        <v>0</v>
      </c>
      <c r="G64" s="857">
        <f>PROPOSTA!Q64</f>
        <v>0</v>
      </c>
      <c r="H64" s="858"/>
      <c r="I64" s="179">
        <f t="shared" si="15"/>
        <v>0</v>
      </c>
      <c r="J64" s="898">
        <f t="shared" si="22"/>
        <v>0</v>
      </c>
      <c r="K64" s="899">
        <f t="shared" si="23"/>
        <v>0</v>
      </c>
      <c r="L64" s="275">
        <f>SUM('med_SEM REEQ:med i'!L61)</f>
        <v>0</v>
      </c>
      <c r="M64" s="852">
        <f>IF(Y64="EXCESSO","EXCESSO",SUM('med_SEM REEQ:med i'!M64))</f>
        <v>0</v>
      </c>
      <c r="N64" s="853"/>
      <c r="O64" s="854"/>
      <c r="P64" s="855">
        <f>SUM('med_SEM REEQ:med i'!P64)</f>
        <v>0</v>
      </c>
      <c r="Q64" s="853"/>
      <c r="R64" s="854"/>
      <c r="S64" s="186">
        <f>SUM('med_SEM REEQ:med i'!S61)</f>
        <v>0</v>
      </c>
      <c r="U64" s="46" t="str">
        <f t="shared" si="24"/>
        <v/>
      </c>
      <c r="W64" s="272">
        <f t="shared" si="25"/>
        <v>0</v>
      </c>
      <c r="X64" s="270">
        <f>SUM('med_SEM REEQ:med i'!X61)</f>
        <v>0</v>
      </c>
      <c r="Y64" s="239">
        <f>IF(PROPOSTA!R64-L64&lt;0,"excesso",PROPOSTA!R64-L64)</f>
        <v>0</v>
      </c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Y64" s="69"/>
      <c r="AZ64" s="69"/>
      <c r="BA64" s="69"/>
      <c r="BB64" s="69"/>
    </row>
    <row r="65" spans="1:54" x14ac:dyDescent="0.2">
      <c r="A65" s="53">
        <v>589050</v>
      </c>
      <c r="B65" s="54" t="s">
        <v>193</v>
      </c>
      <c r="C65" s="135" t="s">
        <v>192</v>
      </c>
      <c r="D65" s="194" t="s">
        <v>90</v>
      </c>
      <c r="E65" s="131" t="s">
        <v>18</v>
      </c>
      <c r="F65" s="856">
        <f>PROPOSTA!O65</f>
        <v>0</v>
      </c>
      <c r="G65" s="857">
        <f>PROPOSTA!Q65</f>
        <v>0</v>
      </c>
      <c r="H65" s="858"/>
      <c r="I65" s="179">
        <f t="shared" si="15"/>
        <v>0</v>
      </c>
      <c r="J65" s="898">
        <f t="shared" si="16"/>
        <v>0</v>
      </c>
      <c r="K65" s="899">
        <f t="shared" si="17"/>
        <v>0</v>
      </c>
      <c r="L65" s="275">
        <f>SUM('med_SEM REEQ:med i'!L60)</f>
        <v>0</v>
      </c>
      <c r="M65" s="852">
        <f>IF(Y65="EXCESSO","EXCESSO",SUM('med_SEM REEQ:med i'!M65))</f>
        <v>0</v>
      </c>
      <c r="N65" s="853"/>
      <c r="O65" s="854"/>
      <c r="P65" s="855">
        <f>SUM('med_SEM REEQ:med i'!P65)</f>
        <v>0</v>
      </c>
      <c r="Q65" s="853"/>
      <c r="R65" s="854"/>
      <c r="S65" s="186">
        <f>SUM('med_SEM REEQ:med i'!S60)</f>
        <v>0</v>
      </c>
      <c r="U65" s="46" t="str">
        <f t="shared" si="3"/>
        <v/>
      </c>
      <c r="W65" s="272">
        <f t="shared" si="14"/>
        <v>0</v>
      </c>
      <c r="X65" s="270">
        <f>SUM('med_SEM REEQ:med i'!X60)</f>
        <v>0</v>
      </c>
      <c r="Y65" s="239">
        <f>IF(PROPOSTA!R65-L65&lt;0,"excesso",PROPOSTA!R65-L65)</f>
        <v>0</v>
      </c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Y65" s="69"/>
      <c r="AZ65" s="69"/>
      <c r="BA65" s="69"/>
      <c r="BB65" s="69"/>
    </row>
    <row r="66" spans="1:54" ht="10.8" thickBot="1" x14ac:dyDescent="0.25">
      <c r="A66" s="415">
        <v>589180</v>
      </c>
      <c r="B66" s="418" t="s">
        <v>193</v>
      </c>
      <c r="C66" s="419" t="s">
        <v>199</v>
      </c>
      <c r="D66" s="196" t="s">
        <v>202</v>
      </c>
      <c r="E66" s="420" t="s">
        <v>18</v>
      </c>
      <c r="F66" s="874">
        <f>PROPOSTA!O66</f>
        <v>0</v>
      </c>
      <c r="G66" s="875">
        <f>PROPOSTA!Q66</f>
        <v>0</v>
      </c>
      <c r="H66" s="876"/>
      <c r="I66" s="421">
        <f>$S$8</f>
        <v>0</v>
      </c>
      <c r="J66" s="900">
        <f t="shared" si="16"/>
        <v>0</v>
      </c>
      <c r="K66" s="901">
        <f t="shared" si="17"/>
        <v>0</v>
      </c>
      <c r="L66" s="276">
        <f>SUM('med_SEM REEQ:med i'!L61)</f>
        <v>0</v>
      </c>
      <c r="M66" s="872">
        <f>IF(Y66="EXCESSO","EXCESSO",SUM('med_SEM REEQ:med i'!M66))</f>
        <v>0</v>
      </c>
      <c r="N66" s="863"/>
      <c r="O66" s="864"/>
      <c r="P66" s="862">
        <f>SUM('med_SEM REEQ:med i'!P66)</f>
        <v>0</v>
      </c>
      <c r="Q66" s="863"/>
      <c r="R66" s="864"/>
      <c r="S66" s="188">
        <f>SUM('med_SEM REEQ:med i'!S61)</f>
        <v>0</v>
      </c>
      <c r="U66" s="46" t="str">
        <f t="shared" si="3"/>
        <v/>
      </c>
      <c r="W66" s="272">
        <f t="shared" ref="W66" si="26">X66</f>
        <v>0</v>
      </c>
      <c r="X66" s="270">
        <f>SUM('med_SEM REEQ:med i'!X61)</f>
        <v>0</v>
      </c>
      <c r="Y66" s="239">
        <f>IF(PROPOSTA!R66-L66&lt;0,"excesso",PROPOSTA!R66-L66)</f>
        <v>0</v>
      </c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Y66" s="69"/>
      <c r="AZ66" s="69"/>
      <c r="BA66" s="69"/>
      <c r="BB66" s="69"/>
    </row>
    <row r="67" spans="1:54" ht="4.2" customHeight="1" thickBot="1" x14ac:dyDescent="0.25">
      <c r="A67" s="489"/>
      <c r="D67" s="9" t="s">
        <v>100</v>
      </c>
      <c r="N67" s="191"/>
      <c r="O67" s="191"/>
      <c r="T67" s="59" t="s">
        <v>20</v>
      </c>
      <c r="U67" s="60"/>
      <c r="AY67" s="69"/>
      <c r="AZ67" s="69"/>
      <c r="BA67" s="69"/>
      <c r="BB67" s="69"/>
    </row>
    <row r="68" spans="1:54" ht="10.8" thickBot="1" x14ac:dyDescent="0.25">
      <c r="A68" s="61" t="s">
        <v>20</v>
      </c>
      <c r="B68" s="62"/>
      <c r="C68" s="63" t="s">
        <v>83</v>
      </c>
      <c r="D68" s="200" t="s">
        <v>100</v>
      </c>
      <c r="E68" s="64"/>
      <c r="F68" s="64"/>
      <c r="G68" s="64"/>
      <c r="H68" s="64"/>
      <c r="I68" s="66"/>
      <c r="J68" s="67"/>
      <c r="K68" s="67"/>
      <c r="L68" s="434"/>
      <c r="M68" s="865">
        <f t="shared" ref="M68:S68" si="27">SUBTOTAL(9,M12:M66)</f>
        <v>0</v>
      </c>
      <c r="N68" s="866">
        <f t="shared" si="27"/>
        <v>0</v>
      </c>
      <c r="O68" s="867">
        <f t="shared" si="27"/>
        <v>0</v>
      </c>
      <c r="P68" s="868">
        <f t="shared" si="27"/>
        <v>0</v>
      </c>
      <c r="Q68" s="866">
        <f t="shared" si="27"/>
        <v>0</v>
      </c>
      <c r="R68" s="867">
        <f t="shared" si="27"/>
        <v>0</v>
      </c>
      <c r="S68" s="435">
        <f t="shared" si="27"/>
        <v>0</v>
      </c>
      <c r="T68" s="59" t="s">
        <v>20</v>
      </c>
      <c r="U68" s="241" t="s">
        <v>20</v>
      </c>
      <c r="W68" s="67"/>
      <c r="X68" s="67"/>
      <c r="Y68" s="67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Y68" s="69"/>
      <c r="AZ68" s="69"/>
      <c r="BA68" s="69"/>
      <c r="BB68" s="69"/>
    </row>
    <row r="69" spans="1:54" ht="10.8" thickBot="1" x14ac:dyDescent="0.25">
      <c r="A69" s="61"/>
      <c r="M69" s="69"/>
      <c r="N69" s="191"/>
      <c r="O69" s="191"/>
      <c r="T69" s="59" t="s">
        <v>20</v>
      </c>
      <c r="U69" s="9" t="s">
        <v>100</v>
      </c>
      <c r="AY69" s="69"/>
      <c r="AZ69" s="69"/>
      <c r="BA69" s="69"/>
      <c r="BB69" s="69"/>
    </row>
    <row r="70" spans="1:54" ht="39" customHeight="1" thickBot="1" x14ac:dyDescent="0.45">
      <c r="A70" s="228"/>
      <c r="B70" s="229"/>
      <c r="C70" s="230" t="s">
        <v>105</v>
      </c>
      <c r="D70" s="231"/>
      <c r="E70" s="231"/>
      <c r="F70" s="231"/>
      <c r="G70" s="231"/>
      <c r="H70" s="231"/>
      <c r="I70" s="231"/>
      <c r="J70" s="231"/>
      <c r="K70" s="231"/>
      <c r="L70" s="232"/>
      <c r="M70" s="233" t="s">
        <v>106</v>
      </c>
      <c r="N70" s="233" t="s">
        <v>143</v>
      </c>
      <c r="O70" s="233" t="s">
        <v>144</v>
      </c>
      <c r="P70" s="233" t="s">
        <v>107</v>
      </c>
      <c r="Q70" s="233" t="s">
        <v>108</v>
      </c>
      <c r="R70" s="231"/>
      <c r="S70" s="233" t="s">
        <v>109</v>
      </c>
      <c r="U70" s="9" t="s">
        <v>100</v>
      </c>
      <c r="W70" s="9" t="s">
        <v>113</v>
      </c>
      <c r="AA70" s="9" t="s">
        <v>136</v>
      </c>
      <c r="AU70" s="69"/>
      <c r="AV70" s="69"/>
      <c r="AY70" s="69"/>
      <c r="AZ70" s="69"/>
      <c r="BA70" s="69"/>
      <c r="BB70" s="69"/>
    </row>
    <row r="71" spans="1:54" ht="10.8" thickBot="1" x14ac:dyDescent="0.25">
      <c r="A71" s="61" t="s">
        <v>20</v>
      </c>
      <c r="B71" s="62"/>
      <c r="C71" s="63" t="s">
        <v>92</v>
      </c>
      <c r="D71" s="64"/>
      <c r="E71" s="64"/>
      <c r="F71" s="64"/>
      <c r="G71" s="64"/>
      <c r="H71" s="64"/>
      <c r="I71" s="70"/>
      <c r="J71" s="67"/>
      <c r="K71" s="67"/>
      <c r="L71" s="68"/>
      <c r="M71" s="307">
        <f>SUMIF($D$12:$D$66,"CAP 50/70",M12:M66)</f>
        <v>0</v>
      </c>
      <c r="N71" s="307">
        <f>SUM('med_SEM REEQ:med i'!N71)</f>
        <v>0</v>
      </c>
      <c r="O71" s="307">
        <f>SUM('med_SEM REEQ:med i'!O71)</f>
        <v>0</v>
      </c>
      <c r="P71" s="307">
        <f>SUM('med_SEM REEQ:med i'!P71)</f>
        <v>0</v>
      </c>
      <c r="Q71" s="192">
        <f>SUM('med_SEM REEQ:med i'!Q71)</f>
        <v>0</v>
      </c>
      <c r="R71" s="307"/>
      <c r="S71" s="307">
        <f>SUM('med_SEM REEQ:med i'!S71)</f>
        <v>0</v>
      </c>
      <c r="U71" s="241" t="str">
        <f>IF(M71&gt;0,"x","")</f>
        <v/>
      </c>
      <c r="W71" s="499">
        <f t="shared" ref="W71:W82" si="28">IF(N71=0,0,O71/N71-1)</f>
        <v>0</v>
      </c>
      <c r="X71" s="191"/>
      <c r="Y71" s="191"/>
      <c r="AA71" s="69">
        <f>SUM('med_SEM REEQ:med i'!S71)</f>
        <v>0</v>
      </c>
      <c r="AD71" s="72"/>
      <c r="AE71" s="72"/>
      <c r="AU71" s="69"/>
      <c r="AV71" s="69"/>
      <c r="AY71" s="69"/>
      <c r="AZ71" s="69"/>
      <c r="BA71" s="69"/>
      <c r="BB71" s="69"/>
    </row>
    <row r="72" spans="1:54" ht="10.8" thickBot="1" x14ac:dyDescent="0.25">
      <c r="A72" s="61" t="s">
        <v>20</v>
      </c>
      <c r="B72" s="62"/>
      <c r="C72" s="63" t="s">
        <v>93</v>
      </c>
      <c r="D72" s="64"/>
      <c r="E72" s="64"/>
      <c r="F72" s="64"/>
      <c r="G72" s="64"/>
      <c r="H72" s="64"/>
      <c r="I72" s="70"/>
      <c r="J72" s="67"/>
      <c r="K72" s="67"/>
      <c r="L72" s="68"/>
      <c r="M72" s="307">
        <f>SUMIF($D$12:$D$66,"CAP Borracha",M12:M66)</f>
        <v>0</v>
      </c>
      <c r="N72" s="307">
        <f>SUM('med_SEM REEQ:med i'!N72)</f>
        <v>0</v>
      </c>
      <c r="O72" s="307">
        <f>SUM('med_SEM REEQ:med i'!O72)</f>
        <v>0</v>
      </c>
      <c r="P72" s="307">
        <f>SUM('med_SEM REEQ:med i'!P72)</f>
        <v>0</v>
      </c>
      <c r="Q72" s="192">
        <f>SUM('med_SEM REEQ:med i'!Q72)</f>
        <v>0</v>
      </c>
      <c r="R72" s="307"/>
      <c r="S72" s="307">
        <f>SUM('med_SEM REEQ:med i'!S72)</f>
        <v>0</v>
      </c>
      <c r="U72" s="241" t="str">
        <f t="shared" ref="U72:U82" si="29">IF(M72&gt;0,"x","")</f>
        <v/>
      </c>
      <c r="W72" s="499">
        <f t="shared" si="28"/>
        <v>0</v>
      </c>
      <c r="X72" s="191"/>
      <c r="Y72" s="191"/>
      <c r="AA72" s="69">
        <f>SUM('med_SEM REEQ:med i'!S72)</f>
        <v>0</v>
      </c>
      <c r="AU72" s="69"/>
      <c r="AV72" s="69"/>
      <c r="AY72" s="69"/>
      <c r="AZ72" s="69"/>
      <c r="BA72" s="69"/>
      <c r="BB72" s="69"/>
    </row>
    <row r="73" spans="1:54" ht="10.8" thickBot="1" x14ac:dyDescent="0.25">
      <c r="A73" s="61" t="s">
        <v>20</v>
      </c>
      <c r="B73" s="62"/>
      <c r="C73" s="63" t="s">
        <v>204</v>
      </c>
      <c r="D73" s="64"/>
      <c r="E73" s="64"/>
      <c r="F73" s="64"/>
      <c r="G73" s="64"/>
      <c r="H73" s="64"/>
      <c r="I73" s="70"/>
      <c r="J73" s="67"/>
      <c r="K73" s="67"/>
      <c r="L73" s="68"/>
      <c r="M73" s="307">
        <f>SUMIF($D$12:$D$66,"CAP (55/75)",M12:M66)</f>
        <v>0</v>
      </c>
      <c r="N73" s="307">
        <f>SUM('med_SEM REEQ:med i'!N73)</f>
        <v>0</v>
      </c>
      <c r="O73" s="307">
        <f>SUM('med_SEM REEQ:med i'!O73)</f>
        <v>0</v>
      </c>
      <c r="P73" s="307">
        <f>SUM('med_SEM REEQ:med i'!P73)</f>
        <v>0</v>
      </c>
      <c r="Q73" s="192">
        <f>SUM('med_SEM REEQ:med i'!Q73)</f>
        <v>0</v>
      </c>
      <c r="R73" s="307"/>
      <c r="S73" s="307">
        <f>SUM('med_SEM REEQ:med i'!S73)</f>
        <v>0</v>
      </c>
      <c r="U73" s="241" t="str">
        <f t="shared" si="29"/>
        <v/>
      </c>
      <c r="W73" s="499">
        <f t="shared" si="28"/>
        <v>0</v>
      </c>
      <c r="X73" s="191"/>
      <c r="Y73" s="191"/>
      <c r="AA73" s="69">
        <f>SUM('med_SEM REEQ:med i'!S73)</f>
        <v>0</v>
      </c>
      <c r="AD73" s="72"/>
      <c r="AE73" s="72"/>
      <c r="AU73" s="69"/>
      <c r="AV73" s="69"/>
      <c r="AY73" s="69"/>
      <c r="AZ73" s="69"/>
      <c r="BA73" s="69"/>
      <c r="BB73" s="69"/>
    </row>
    <row r="74" spans="1:54" ht="10.8" thickBot="1" x14ac:dyDescent="0.25">
      <c r="A74" s="61" t="s">
        <v>20</v>
      </c>
      <c r="B74" s="62"/>
      <c r="C74" s="63" t="s">
        <v>94</v>
      </c>
      <c r="D74" s="64"/>
      <c r="E74" s="64"/>
      <c r="F74" s="64"/>
      <c r="G74" s="64"/>
      <c r="H74" s="64"/>
      <c r="I74" s="70"/>
      <c r="J74" s="67"/>
      <c r="K74" s="67"/>
      <c r="L74" s="68"/>
      <c r="M74" s="307">
        <f>SUMIF($D$12:$D$66,"CAP (60/85)",M12:M66)</f>
        <v>0</v>
      </c>
      <c r="N74" s="307">
        <f>SUM('med_SEM REEQ:med i'!N74)</f>
        <v>0</v>
      </c>
      <c r="O74" s="307">
        <f>SUM('med_SEM REEQ:med i'!O74)</f>
        <v>0</v>
      </c>
      <c r="P74" s="307">
        <f>SUM('med_SEM REEQ:med i'!P74)</f>
        <v>0</v>
      </c>
      <c r="Q74" s="192">
        <f>SUM('med_SEM REEQ:med i'!Q74)</f>
        <v>0</v>
      </c>
      <c r="R74" s="307"/>
      <c r="S74" s="307">
        <f>SUM('med_SEM REEQ:med i'!S74)</f>
        <v>0</v>
      </c>
      <c r="U74" s="241" t="str">
        <f t="shared" ref="U74" si="30">IF(M74&gt;0,"x","")</f>
        <v/>
      </c>
      <c r="W74" s="499">
        <f t="shared" si="28"/>
        <v>0</v>
      </c>
      <c r="X74" s="191"/>
      <c r="Y74" s="191"/>
      <c r="AA74" s="69">
        <f>SUM('med_SEM REEQ:med i'!S74)</f>
        <v>0</v>
      </c>
      <c r="AD74" s="72"/>
      <c r="AE74" s="72"/>
      <c r="AU74" s="69"/>
      <c r="AV74" s="69"/>
      <c r="AY74" s="69"/>
      <c r="AZ74" s="69"/>
      <c r="BA74" s="69"/>
      <c r="BB74" s="69"/>
    </row>
    <row r="75" spans="1:54" ht="10.8" thickBot="1" x14ac:dyDescent="0.25">
      <c r="A75" s="61" t="s">
        <v>20</v>
      </c>
      <c r="B75" s="62"/>
      <c r="C75" s="63" t="s">
        <v>206</v>
      </c>
      <c r="D75" s="64"/>
      <c r="E75" s="64"/>
      <c r="F75" s="64"/>
      <c r="G75" s="64"/>
      <c r="H75" s="64"/>
      <c r="I75" s="70"/>
      <c r="J75" s="67"/>
      <c r="K75" s="67"/>
      <c r="L75" s="68"/>
      <c r="M75" s="307">
        <f>SUMIF($D$12:$D$66,"CAP (65/90)",M12:M66)</f>
        <v>0</v>
      </c>
      <c r="N75" s="307">
        <f>SUM('med_SEM REEQ:med i'!N75)</f>
        <v>0</v>
      </c>
      <c r="O75" s="307">
        <f>SUM('med_SEM REEQ:med i'!O75)</f>
        <v>0</v>
      </c>
      <c r="P75" s="307">
        <f>SUM('med_SEM REEQ:med i'!P75)</f>
        <v>0</v>
      </c>
      <c r="Q75" s="192">
        <f>SUM('med_SEM REEQ:med i'!Q75)</f>
        <v>0</v>
      </c>
      <c r="R75" s="307"/>
      <c r="S75" s="307">
        <f>SUM('med_SEM REEQ:med i'!S75)</f>
        <v>0</v>
      </c>
      <c r="U75" s="241" t="str">
        <f t="shared" ref="U75" si="31">IF(M75&gt;0,"x","")</f>
        <v/>
      </c>
      <c r="W75" s="499">
        <f t="shared" si="28"/>
        <v>0</v>
      </c>
      <c r="X75" s="191"/>
      <c r="Y75" s="191"/>
      <c r="AA75" s="69">
        <f>SUM('med_SEM REEQ:med i'!S75)</f>
        <v>0</v>
      </c>
      <c r="AD75" s="72"/>
      <c r="AE75" s="72"/>
      <c r="AU75" s="69"/>
      <c r="AV75" s="69"/>
      <c r="AY75" s="69"/>
      <c r="AZ75" s="69"/>
      <c r="BA75" s="69"/>
      <c r="BB75" s="69"/>
    </row>
    <row r="76" spans="1:54" ht="10.8" thickBot="1" x14ac:dyDescent="0.25">
      <c r="A76" s="61" t="s">
        <v>20</v>
      </c>
      <c r="B76" s="62"/>
      <c r="C76" s="63" t="s">
        <v>95</v>
      </c>
      <c r="D76" s="64"/>
      <c r="E76" s="64"/>
      <c r="F76" s="64"/>
      <c r="G76" s="64"/>
      <c r="H76" s="64"/>
      <c r="I76" s="70"/>
      <c r="J76" s="67"/>
      <c r="K76" s="67"/>
      <c r="L76" s="68"/>
      <c r="M76" s="307">
        <f>SUMIF($D$12:$D$66,"CM-30",M12:M66)</f>
        <v>0</v>
      </c>
      <c r="N76" s="307">
        <f>SUM('med_SEM REEQ:med i'!N76)</f>
        <v>0</v>
      </c>
      <c r="O76" s="307">
        <f>SUM('med_SEM REEQ:med i'!O76)</f>
        <v>0</v>
      </c>
      <c r="P76" s="307">
        <f>SUM('med_SEM REEQ:med i'!P76)</f>
        <v>0</v>
      </c>
      <c r="Q76" s="192">
        <f>SUM('med_SEM REEQ:med i'!Q76)</f>
        <v>0</v>
      </c>
      <c r="R76" s="307"/>
      <c r="S76" s="307">
        <f>SUM('med_SEM REEQ:med i'!S76)</f>
        <v>0</v>
      </c>
      <c r="U76" s="241" t="str">
        <f t="shared" si="29"/>
        <v/>
      </c>
      <c r="W76" s="499">
        <f t="shared" si="28"/>
        <v>0</v>
      </c>
      <c r="X76" s="191"/>
      <c r="Y76" s="191"/>
      <c r="AA76" s="69">
        <f>SUM('med_SEM REEQ:med i'!S76)</f>
        <v>0</v>
      </c>
      <c r="AY76" s="69"/>
      <c r="AZ76" s="69"/>
      <c r="BA76" s="69"/>
      <c r="BB76" s="69"/>
    </row>
    <row r="77" spans="1:54" ht="10.8" thickBot="1" x14ac:dyDescent="0.25">
      <c r="A77" s="61" t="s">
        <v>20</v>
      </c>
      <c r="B77" s="62"/>
      <c r="C77" s="63" t="s">
        <v>96</v>
      </c>
      <c r="D77" s="64"/>
      <c r="E77" s="64"/>
      <c r="F77" s="64"/>
      <c r="G77" s="64"/>
      <c r="H77" s="64"/>
      <c r="I77" s="70"/>
      <c r="J77" s="67"/>
      <c r="K77" s="189"/>
      <c r="L77" s="190"/>
      <c r="M77" s="307">
        <f>SUMIF($D$12:$D$66,"Emulsão EAI",M12:M66)</f>
        <v>0</v>
      </c>
      <c r="N77" s="307">
        <f>SUM('med_SEM REEQ:med i'!N77)</f>
        <v>0</v>
      </c>
      <c r="O77" s="307">
        <f>SUM('med_SEM REEQ:med i'!O77)</f>
        <v>0</v>
      </c>
      <c r="P77" s="307">
        <f>SUM('med_SEM REEQ:med i'!P77)</f>
        <v>0</v>
      </c>
      <c r="Q77" s="192">
        <f>SUM('med_SEM REEQ:med i'!Q77)</f>
        <v>0</v>
      </c>
      <c r="R77" s="307"/>
      <c r="S77" s="307">
        <f>SUM('med_SEM REEQ:med i'!S77)</f>
        <v>0</v>
      </c>
      <c r="U77" s="241" t="str">
        <f t="shared" si="29"/>
        <v/>
      </c>
      <c r="W77" s="499">
        <f t="shared" si="28"/>
        <v>0</v>
      </c>
      <c r="AA77" s="69">
        <f>SUM('med_SEM REEQ:med i'!S77)</f>
        <v>0</v>
      </c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Y77" s="69"/>
      <c r="AZ77" s="69"/>
      <c r="BA77" s="69"/>
      <c r="BB77" s="69"/>
    </row>
    <row r="78" spans="1:54" ht="10.8" thickBot="1" x14ac:dyDescent="0.25">
      <c r="A78" s="61" t="s">
        <v>20</v>
      </c>
      <c r="B78" s="62"/>
      <c r="C78" s="63" t="s">
        <v>207</v>
      </c>
      <c r="D78" s="64"/>
      <c r="E78" s="64"/>
      <c r="F78" s="64"/>
      <c r="G78" s="64"/>
      <c r="H78" s="64"/>
      <c r="I78" s="70"/>
      <c r="J78" s="67"/>
      <c r="K78" s="189"/>
      <c r="L78" s="190"/>
      <c r="M78" s="307">
        <f>SUMIF($D$12:$D$66,"Emulsão RM 1C",M12:M66)</f>
        <v>0</v>
      </c>
      <c r="N78" s="307">
        <f>SUM('med_SEM REEQ:med i'!N78)</f>
        <v>0</v>
      </c>
      <c r="O78" s="307">
        <f>SUM('med_SEM REEQ:med i'!O78)</f>
        <v>0</v>
      </c>
      <c r="P78" s="307">
        <f>SUM('med_SEM REEQ:med i'!P78)</f>
        <v>0</v>
      </c>
      <c r="Q78" s="192">
        <f>SUM('med_SEM REEQ:med i'!Q78)</f>
        <v>0</v>
      </c>
      <c r="R78" s="307"/>
      <c r="S78" s="307">
        <f>SUM('med_SEM REEQ:med i'!S78)</f>
        <v>0</v>
      </c>
      <c r="U78" s="241" t="str">
        <f t="shared" ref="U78" si="32">IF(M78&gt;0,"x","")</f>
        <v/>
      </c>
      <c r="W78" s="499">
        <f t="shared" si="28"/>
        <v>0</v>
      </c>
      <c r="AA78" s="69">
        <f>SUM('med_SEM REEQ:med i'!S78)</f>
        <v>0</v>
      </c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Y78" s="69"/>
      <c r="AZ78" s="69"/>
      <c r="BA78" s="69"/>
      <c r="BB78" s="69"/>
    </row>
    <row r="79" spans="1:54" ht="10.8" thickBot="1" x14ac:dyDescent="0.25">
      <c r="A79" s="61" t="s">
        <v>20</v>
      </c>
      <c r="B79" s="62"/>
      <c r="C79" s="63" t="s">
        <v>97</v>
      </c>
      <c r="D79" s="64"/>
      <c r="E79" s="64"/>
      <c r="F79" s="64"/>
      <c r="G79" s="64"/>
      <c r="H79" s="64"/>
      <c r="I79" s="70"/>
      <c r="J79" s="67"/>
      <c r="K79" s="189"/>
      <c r="L79" s="190"/>
      <c r="M79" s="307">
        <f>SUMIF($D$12:$D$66,"Emulsão RM 2C",M12:M66)</f>
        <v>0</v>
      </c>
      <c r="N79" s="307">
        <f>SUM('med_SEM REEQ:med i'!N79)</f>
        <v>0</v>
      </c>
      <c r="O79" s="307">
        <f>SUM('med_SEM REEQ:med i'!O79)</f>
        <v>0</v>
      </c>
      <c r="P79" s="307">
        <f>SUM('med_SEM REEQ:med i'!P79)</f>
        <v>0</v>
      </c>
      <c r="Q79" s="192">
        <f>SUM('med_SEM REEQ:med i'!Q79)</f>
        <v>0</v>
      </c>
      <c r="R79" s="307"/>
      <c r="S79" s="307">
        <f>SUM('med_SEM REEQ:med i'!S79)</f>
        <v>0</v>
      </c>
      <c r="U79" s="241" t="str">
        <f t="shared" si="29"/>
        <v/>
      </c>
      <c r="W79" s="499">
        <f t="shared" si="28"/>
        <v>0</v>
      </c>
      <c r="AA79" s="69">
        <f>SUM('med_SEM REEQ:med i'!S79)</f>
        <v>0</v>
      </c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Y79" s="69"/>
      <c r="AZ79" s="69"/>
      <c r="BA79" s="69"/>
      <c r="BB79" s="69"/>
    </row>
    <row r="80" spans="1:54" ht="10.8" thickBot="1" x14ac:dyDescent="0.25">
      <c r="A80" s="61" t="s">
        <v>20</v>
      </c>
      <c r="B80" s="62"/>
      <c r="C80" s="63" t="s">
        <v>98</v>
      </c>
      <c r="D80" s="64"/>
      <c r="E80" s="64"/>
      <c r="F80" s="64"/>
      <c r="G80" s="64"/>
      <c r="H80" s="64"/>
      <c r="I80" s="70"/>
      <c r="J80" s="67"/>
      <c r="K80" s="189"/>
      <c r="L80" s="190"/>
      <c r="M80" s="307">
        <f>SUMIF($D$12:$D$66,"Emulsão RR 1C",M12:M66)</f>
        <v>0</v>
      </c>
      <c r="N80" s="307">
        <f>SUM('med_SEM REEQ:med i'!N80)</f>
        <v>0</v>
      </c>
      <c r="O80" s="307">
        <f>SUM('med_SEM REEQ:med i'!O80)</f>
        <v>0</v>
      </c>
      <c r="P80" s="307">
        <f>SUM('med_SEM REEQ:med i'!P80)</f>
        <v>0</v>
      </c>
      <c r="Q80" s="192">
        <f>SUM('med_SEM REEQ:med i'!Q80)</f>
        <v>0</v>
      </c>
      <c r="R80" s="307"/>
      <c r="S80" s="307">
        <f>SUM('med_SEM REEQ:med i'!S80)</f>
        <v>0</v>
      </c>
      <c r="U80" s="241" t="str">
        <f t="shared" si="29"/>
        <v/>
      </c>
      <c r="W80" s="499">
        <f t="shared" si="28"/>
        <v>0</v>
      </c>
      <c r="AA80" s="69">
        <f>SUM('med_SEM REEQ:med i'!S80)</f>
        <v>0</v>
      </c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Y80" s="69"/>
      <c r="AZ80" s="69"/>
      <c r="BA80" s="69"/>
      <c r="BB80" s="69"/>
    </row>
    <row r="81" spans="1:54" ht="10.8" thickBot="1" x14ac:dyDescent="0.25">
      <c r="A81" s="61" t="s">
        <v>20</v>
      </c>
      <c r="B81" s="62"/>
      <c r="C81" s="63" t="s">
        <v>99</v>
      </c>
      <c r="D81" s="64"/>
      <c r="E81" s="64"/>
      <c r="F81" s="64"/>
      <c r="G81" s="64"/>
      <c r="H81" s="64"/>
      <c r="I81" s="70"/>
      <c r="J81" s="67"/>
      <c r="K81" s="189"/>
      <c r="L81" s="190"/>
      <c r="M81" s="307">
        <f>SUMIF($D$12:$D$66,"Emulsão RR 2C",M12:M66)</f>
        <v>0</v>
      </c>
      <c r="N81" s="307">
        <f>SUM('med_SEM REEQ:med i'!N81)</f>
        <v>0</v>
      </c>
      <c r="O81" s="307">
        <f>SUM('med_SEM REEQ:med i'!O81)</f>
        <v>0</v>
      </c>
      <c r="P81" s="307">
        <f>SUM('med_SEM REEQ:med i'!P81)</f>
        <v>0</v>
      </c>
      <c r="Q81" s="192">
        <f>SUM('med_SEM REEQ:med i'!Q81)</f>
        <v>0</v>
      </c>
      <c r="R81" s="307"/>
      <c r="S81" s="307">
        <f>SUM('med_SEM REEQ:med i'!S81)</f>
        <v>0</v>
      </c>
      <c r="U81" s="241" t="str">
        <f t="shared" ref="U81" si="33">IF(M81&gt;0,"x","")</f>
        <v/>
      </c>
      <c r="W81" s="499">
        <f t="shared" si="28"/>
        <v>0</v>
      </c>
      <c r="AA81" s="69">
        <f>SUM('med_SEM REEQ:med i'!S81)</f>
        <v>0</v>
      </c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Y81" s="69"/>
      <c r="AZ81" s="69"/>
      <c r="BA81" s="69"/>
      <c r="BB81" s="69"/>
    </row>
    <row r="82" spans="1:54" ht="10.8" thickBot="1" x14ac:dyDescent="0.25">
      <c r="A82" s="61" t="s">
        <v>20</v>
      </c>
      <c r="B82" s="62"/>
      <c r="C82" s="63" t="s">
        <v>208</v>
      </c>
      <c r="D82" s="64"/>
      <c r="E82" s="64"/>
      <c r="F82" s="64"/>
      <c r="G82" s="64"/>
      <c r="H82" s="64"/>
      <c r="I82" s="70"/>
      <c r="J82" s="67"/>
      <c r="K82" s="189"/>
      <c r="L82" s="190"/>
      <c r="M82" s="307">
        <f>SUMIF($D$12:$D$66,"RC-1C-E",M12:M66)</f>
        <v>0</v>
      </c>
      <c r="N82" s="307">
        <f>SUM('med_SEM REEQ:med i'!N82)</f>
        <v>0</v>
      </c>
      <c r="O82" s="307">
        <f>SUM('med_SEM REEQ:med i'!O82)</f>
        <v>0</v>
      </c>
      <c r="P82" s="307">
        <f>SUM('med_SEM REEQ:med i'!P82)</f>
        <v>0</v>
      </c>
      <c r="Q82" s="192">
        <f>SUM('med_SEM REEQ:med i'!Q82)</f>
        <v>0</v>
      </c>
      <c r="R82" s="307"/>
      <c r="S82" s="307">
        <f>SUM('med_SEM REEQ:med i'!S82)</f>
        <v>0</v>
      </c>
      <c r="U82" s="241" t="str">
        <f t="shared" si="29"/>
        <v/>
      </c>
      <c r="W82" s="499">
        <f t="shared" si="28"/>
        <v>0</v>
      </c>
      <c r="AA82" s="69">
        <f>SUM('med_SEM REEQ:med i'!S82)</f>
        <v>0</v>
      </c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Y82" s="69"/>
      <c r="AZ82" s="69"/>
      <c r="BA82" s="69"/>
      <c r="BB82" s="69"/>
    </row>
    <row r="83" spans="1:54" ht="10.8" thickBot="1" x14ac:dyDescent="0.25">
      <c r="A83" s="449"/>
      <c r="U83" s="9" t="s">
        <v>100</v>
      </c>
      <c r="AA83" s="69"/>
      <c r="AD83" s="72"/>
      <c r="AE83" s="72"/>
      <c r="AU83" s="69"/>
      <c r="AV83" s="69"/>
      <c r="AY83" s="69"/>
      <c r="AZ83" s="69"/>
      <c r="BA83" s="69"/>
      <c r="BB83" s="69"/>
    </row>
    <row r="84" spans="1:54" ht="10.8" thickBot="1" x14ac:dyDescent="0.25">
      <c r="A84" s="61" t="s">
        <v>20</v>
      </c>
      <c r="B84" s="62"/>
      <c r="C84" s="63" t="s">
        <v>84</v>
      </c>
      <c r="D84" s="64"/>
      <c r="E84" s="64"/>
      <c r="F84" s="64"/>
      <c r="G84" s="64"/>
      <c r="H84" s="64"/>
      <c r="I84" s="66"/>
      <c r="J84" s="67"/>
      <c r="K84" s="67"/>
      <c r="L84" s="68"/>
      <c r="M84" s="307">
        <f>SUM(M71:M82)</f>
        <v>0</v>
      </c>
      <c r="N84" s="307">
        <f>SUM(N71:N82)</f>
        <v>0</v>
      </c>
      <c r="O84" s="307">
        <f>SUM(O71:O82)</f>
        <v>0</v>
      </c>
      <c r="P84" s="307">
        <f>SUM(P71:P82)</f>
        <v>0</v>
      </c>
      <c r="Q84" s="198">
        <f t="shared" ref="Q84:R84" si="34">SUM(Q71:Q82)</f>
        <v>0</v>
      </c>
      <c r="R84" s="307">
        <f t="shared" si="34"/>
        <v>0</v>
      </c>
      <c r="S84" s="307">
        <f>SUM(S71:S82)</f>
        <v>0</v>
      </c>
      <c r="U84" s="241" t="str">
        <f>IF(M84&gt;0,"x","")</f>
        <v/>
      </c>
      <c r="V84" s="191"/>
      <c r="W84" s="9">
        <f>IF(N84=0,0,Q84/N84)</f>
        <v>0</v>
      </c>
      <c r="X84" s="9" t="s">
        <v>114</v>
      </c>
      <c r="AA84" s="69">
        <f>SUM('med_SEM REEQ:med i'!S84)</f>
        <v>0</v>
      </c>
      <c r="AU84" s="69"/>
      <c r="AV84" s="69"/>
      <c r="AY84" s="69"/>
      <c r="AZ84" s="69"/>
      <c r="BA84" s="69"/>
      <c r="BB84" s="69"/>
    </row>
    <row r="85" spans="1:54" ht="10.8" thickBot="1" x14ac:dyDescent="0.25">
      <c r="N85" s="69"/>
      <c r="O85" s="191"/>
      <c r="P85" s="234" t="s">
        <v>110</v>
      </c>
      <c r="Q85" s="235"/>
      <c r="R85" s="236"/>
      <c r="S85" s="304">
        <f>IF(PROPOSTA!J8=0,0,ROUND(S84/PROPOSTA!J8,4))</f>
        <v>0</v>
      </c>
      <c r="U85" s="241" t="str">
        <f>IF(M84&gt;0,"x","")</f>
        <v/>
      </c>
      <c r="W85" s="9">
        <f>(S8-S7*0.75)/0.25</f>
        <v>0</v>
      </c>
      <c r="X85" s="9" t="s">
        <v>115</v>
      </c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Y85" s="69"/>
      <c r="AZ85" s="69"/>
      <c r="BA85" s="69"/>
      <c r="BB85" s="69"/>
    </row>
    <row r="86" spans="1:54" x14ac:dyDescent="0.2">
      <c r="N86" s="191"/>
      <c r="O86" s="191"/>
      <c r="AY86" s="69"/>
      <c r="AZ86" s="69"/>
      <c r="BA86" s="69"/>
      <c r="BB86" s="69"/>
    </row>
    <row r="87" spans="1:54" ht="10.8" thickBot="1" x14ac:dyDescent="0.25">
      <c r="N87" s="191"/>
      <c r="O87" s="191"/>
      <c r="AD87" s="72"/>
      <c r="AE87" s="72"/>
      <c r="AY87" s="69"/>
      <c r="AZ87" s="69"/>
      <c r="BA87" s="69"/>
      <c r="BB87" s="69"/>
    </row>
    <row r="88" spans="1:54" ht="10.8" thickBot="1" x14ac:dyDescent="0.25">
      <c r="M88" s="192">
        <f>SUM('med_SEM REEQ:med i'!M84)</f>
        <v>0</v>
      </c>
      <c r="N88" s="307">
        <f>SUM('med_SEM REEQ:med i'!N84)</f>
        <v>0</v>
      </c>
      <c r="O88" s="307">
        <f>SUM('med_SEM REEQ:med i'!O84)</f>
        <v>0</v>
      </c>
      <c r="P88" s="307">
        <f>SUM('med_SEM REEQ:med i'!P84)</f>
        <v>0</v>
      </c>
      <c r="Q88" s="307">
        <f>SUM('med_SEM REEQ:med i'!Q84)</f>
        <v>0</v>
      </c>
      <c r="R88" s="307">
        <f>SUM('med_SEM REEQ:med i'!R84)</f>
        <v>0</v>
      </c>
      <c r="S88" s="307">
        <f>SUM('med_SEM REEQ:med i'!S84)</f>
        <v>0</v>
      </c>
      <c r="AY88" s="69"/>
      <c r="AZ88" s="69"/>
      <c r="BA88" s="69"/>
      <c r="BB88" s="69"/>
    </row>
    <row r="89" spans="1:54" x14ac:dyDescent="0.2">
      <c r="N89" s="191"/>
      <c r="O89" s="191"/>
      <c r="S89" s="191"/>
      <c r="AD89" s="72"/>
      <c r="AE89" s="72"/>
      <c r="AY89" s="69"/>
      <c r="AZ89" s="69"/>
      <c r="BA89" s="69"/>
      <c r="BB89" s="69"/>
    </row>
    <row r="90" spans="1:54" x14ac:dyDescent="0.2">
      <c r="M90" s="69"/>
      <c r="N90" s="191"/>
      <c r="O90" s="191"/>
      <c r="S90" s="191"/>
      <c r="AY90" s="69"/>
      <c r="AZ90" s="69"/>
      <c r="BA90" s="69"/>
      <c r="BB90" s="69"/>
    </row>
    <row r="91" spans="1:54" x14ac:dyDescent="0.2">
      <c r="S91" s="191"/>
      <c r="AD91" s="72"/>
      <c r="AE91" s="72"/>
      <c r="AY91" s="69"/>
      <c r="AZ91" s="69"/>
      <c r="BA91" s="69"/>
      <c r="BB91" s="69"/>
    </row>
    <row r="92" spans="1:54" x14ac:dyDescent="0.2">
      <c r="S92" s="191"/>
      <c r="AY92" s="69"/>
      <c r="AZ92" s="69"/>
      <c r="BA92" s="69"/>
      <c r="BB92" s="69"/>
    </row>
    <row r="93" spans="1:54" x14ac:dyDescent="0.2">
      <c r="S93" s="191"/>
      <c r="AE93" s="72"/>
      <c r="AY93" s="69"/>
      <c r="AZ93" s="69"/>
      <c r="BA93" s="69"/>
      <c r="BB93" s="69"/>
    </row>
    <row r="94" spans="1:54" x14ac:dyDescent="0.2">
      <c r="S94" s="191"/>
      <c r="AD94" s="69"/>
      <c r="AY94" s="69"/>
      <c r="AZ94" s="69"/>
      <c r="BA94" s="69"/>
      <c r="BB94" s="69"/>
    </row>
    <row r="95" spans="1:54" x14ac:dyDescent="0.2">
      <c r="S95" s="191"/>
      <c r="AE95" s="72"/>
      <c r="AY95" s="69"/>
      <c r="AZ95" s="69"/>
      <c r="BA95" s="69"/>
      <c r="BB95" s="69"/>
    </row>
    <row r="96" spans="1:54" x14ac:dyDescent="0.2">
      <c r="S96" s="191"/>
      <c r="AY96" s="69"/>
      <c r="AZ96" s="69"/>
      <c r="BA96" s="69"/>
      <c r="BB96" s="69"/>
    </row>
    <row r="97" spans="19:54" x14ac:dyDescent="0.2">
      <c r="S97" s="191"/>
      <c r="AE97" s="72"/>
      <c r="AY97" s="69"/>
      <c r="AZ97" s="69"/>
      <c r="BA97" s="69"/>
      <c r="BB97" s="69"/>
    </row>
    <row r="98" spans="19:54" x14ac:dyDescent="0.2">
      <c r="S98" s="191"/>
      <c r="AE98" s="72"/>
      <c r="AY98" s="69"/>
      <c r="AZ98" s="69"/>
      <c r="BA98" s="69"/>
      <c r="BB98" s="69"/>
    </row>
    <row r="99" spans="19:54" x14ac:dyDescent="0.2">
      <c r="S99" s="191"/>
      <c r="AE99" s="72"/>
      <c r="AY99" s="69"/>
      <c r="AZ99" s="69"/>
      <c r="BA99" s="69"/>
      <c r="BB99" s="69"/>
    </row>
    <row r="100" spans="19:54" x14ac:dyDescent="0.2">
      <c r="S100" s="191"/>
      <c r="AE100" s="72"/>
      <c r="AY100" s="69"/>
      <c r="AZ100" s="69"/>
      <c r="BA100" s="69"/>
      <c r="BB100" s="69"/>
    </row>
    <row r="101" spans="19:54" x14ac:dyDescent="0.2">
      <c r="AD101" s="72"/>
      <c r="AE101" s="72"/>
      <c r="AY101" s="69"/>
      <c r="AZ101" s="69"/>
      <c r="BA101" s="69"/>
      <c r="BB101" s="69"/>
    </row>
    <row r="102" spans="19:54" x14ac:dyDescent="0.2">
      <c r="AD102" s="72"/>
      <c r="AE102" s="72"/>
      <c r="AY102" s="69"/>
      <c r="AZ102" s="69"/>
      <c r="BA102" s="69"/>
      <c r="BB102" s="69"/>
    </row>
    <row r="103" spans="19:54" x14ac:dyDescent="0.2">
      <c r="AD103" s="72"/>
      <c r="AE103" s="72"/>
      <c r="AY103" s="69"/>
      <c r="AZ103" s="69"/>
      <c r="BA103" s="69"/>
      <c r="BB103" s="69"/>
    </row>
    <row r="104" spans="19:54" x14ac:dyDescent="0.2">
      <c r="AD104" s="72"/>
      <c r="AE104" s="72"/>
      <c r="AY104" s="69"/>
      <c r="AZ104" s="69"/>
      <c r="BA104" s="69"/>
      <c r="BB104" s="69"/>
    </row>
    <row r="105" spans="19:54" x14ac:dyDescent="0.2">
      <c r="AD105" s="72"/>
      <c r="AE105" s="72"/>
      <c r="AY105" s="69"/>
      <c r="AZ105" s="69"/>
      <c r="BA105" s="69"/>
      <c r="BB105" s="69"/>
    </row>
    <row r="106" spans="19:54" x14ac:dyDescent="0.2">
      <c r="AD106" s="72"/>
      <c r="AE106" s="72"/>
      <c r="AY106" s="69"/>
      <c r="AZ106" s="69"/>
      <c r="BA106" s="69"/>
      <c r="BB106" s="69"/>
    </row>
    <row r="107" spans="19:54" x14ac:dyDescent="0.2">
      <c r="AD107" s="72"/>
      <c r="AE107" s="72"/>
      <c r="AY107" s="69"/>
      <c r="AZ107" s="69"/>
      <c r="BA107" s="69"/>
      <c r="BB107" s="69"/>
    </row>
    <row r="108" spans="19:54" x14ac:dyDescent="0.2">
      <c r="AD108" s="72"/>
      <c r="AE108" s="72"/>
      <c r="AY108" s="69"/>
      <c r="AZ108" s="69"/>
      <c r="BA108" s="69"/>
      <c r="BB108" s="69"/>
    </row>
    <row r="109" spans="19:54" x14ac:dyDescent="0.2">
      <c r="AD109" s="72"/>
      <c r="AE109" s="72"/>
      <c r="AY109" s="69"/>
      <c r="AZ109" s="69"/>
      <c r="BA109" s="69"/>
      <c r="BB109" s="69"/>
    </row>
    <row r="110" spans="19:54" x14ac:dyDescent="0.2">
      <c r="AD110" s="72"/>
      <c r="AE110" s="72"/>
      <c r="AY110" s="69"/>
      <c r="AZ110" s="69"/>
      <c r="BA110" s="69"/>
      <c r="BB110" s="69"/>
    </row>
    <row r="111" spans="19:54" x14ac:dyDescent="0.2">
      <c r="AD111" s="72"/>
      <c r="AE111" s="72"/>
      <c r="AY111" s="69"/>
      <c r="AZ111" s="69"/>
      <c r="BA111" s="69"/>
      <c r="BB111" s="69"/>
    </row>
    <row r="112" spans="19:54" x14ac:dyDescent="0.2">
      <c r="AD112" s="72"/>
      <c r="AE112" s="72"/>
      <c r="AY112" s="69"/>
      <c r="AZ112" s="69"/>
      <c r="BA112" s="69"/>
      <c r="BB112" s="69"/>
    </row>
    <row r="113" spans="30:54" x14ac:dyDescent="0.2">
      <c r="AD113" s="72"/>
      <c r="AE113" s="72"/>
      <c r="AY113" s="69"/>
      <c r="AZ113" s="69"/>
      <c r="BA113" s="69"/>
      <c r="BB113" s="69"/>
    </row>
    <row r="114" spans="30:54" x14ac:dyDescent="0.2">
      <c r="AD114" s="72"/>
      <c r="AE114" s="72"/>
      <c r="AY114" s="69"/>
      <c r="AZ114" s="69"/>
      <c r="BA114" s="69"/>
      <c r="BB114" s="69"/>
    </row>
    <row r="115" spans="30:54" x14ac:dyDescent="0.2">
      <c r="AD115" s="72"/>
      <c r="AE115" s="72"/>
      <c r="AY115" s="69"/>
      <c r="AZ115" s="69"/>
      <c r="BA115" s="69"/>
      <c r="BB115" s="69"/>
    </row>
    <row r="116" spans="30:54" x14ac:dyDescent="0.2">
      <c r="AD116" s="72"/>
      <c r="AE116" s="72"/>
      <c r="AY116" s="69"/>
      <c r="AZ116" s="69"/>
      <c r="BA116" s="69"/>
      <c r="BB116" s="69"/>
    </row>
    <row r="117" spans="30:54" x14ac:dyDescent="0.2">
      <c r="AD117" s="72"/>
      <c r="AE117" s="72"/>
      <c r="AY117" s="69"/>
      <c r="AZ117" s="69"/>
      <c r="BA117" s="69"/>
      <c r="BB117" s="69"/>
    </row>
    <row r="118" spans="30:54" x14ac:dyDescent="0.2">
      <c r="AD118" s="72"/>
      <c r="AE118" s="72"/>
      <c r="AY118" s="69"/>
      <c r="AZ118" s="69"/>
      <c r="BA118" s="69"/>
      <c r="BB118" s="69"/>
    </row>
    <row r="119" spans="30:54" x14ac:dyDescent="0.2">
      <c r="AD119" s="72"/>
      <c r="AE119" s="72"/>
      <c r="AY119" s="69"/>
      <c r="AZ119" s="69"/>
      <c r="BA119" s="69"/>
      <c r="BB119" s="69"/>
    </row>
    <row r="120" spans="30:54" x14ac:dyDescent="0.2">
      <c r="AD120" s="72"/>
      <c r="AE120" s="72"/>
      <c r="AY120" s="69"/>
      <c r="AZ120" s="69"/>
      <c r="BA120" s="69"/>
      <c r="BB120" s="69"/>
    </row>
    <row r="121" spans="30:54" x14ac:dyDescent="0.2">
      <c r="AD121" s="72"/>
      <c r="AE121" s="72"/>
      <c r="AY121" s="69"/>
      <c r="AZ121" s="69"/>
      <c r="BA121" s="69"/>
      <c r="BB121" s="69"/>
    </row>
    <row r="122" spans="30:54" x14ac:dyDescent="0.2">
      <c r="AD122" s="72"/>
      <c r="AE122" s="72"/>
      <c r="AY122" s="69"/>
      <c r="AZ122" s="69"/>
      <c r="BA122" s="69"/>
      <c r="BB122" s="69"/>
    </row>
    <row r="123" spans="30:54" x14ac:dyDescent="0.2">
      <c r="AD123" s="72"/>
      <c r="AE123" s="72"/>
      <c r="AY123" s="69"/>
      <c r="AZ123" s="69"/>
      <c r="BA123" s="69"/>
      <c r="BB123" s="69"/>
    </row>
    <row r="124" spans="30:54" x14ac:dyDescent="0.2">
      <c r="AD124" s="72"/>
      <c r="AE124" s="72"/>
      <c r="AY124" s="69"/>
      <c r="AZ124" s="69"/>
      <c r="BA124" s="69"/>
      <c r="BB124" s="69"/>
    </row>
    <row r="125" spans="30:54" x14ac:dyDescent="0.2">
      <c r="AD125" s="72"/>
      <c r="AE125" s="72"/>
      <c r="AY125" s="69"/>
      <c r="AZ125" s="69"/>
      <c r="BA125" s="69"/>
      <c r="BB125" s="69"/>
    </row>
    <row r="126" spans="30:54" x14ac:dyDescent="0.2">
      <c r="AD126" s="72"/>
      <c r="AE126" s="72"/>
      <c r="AY126" s="69"/>
      <c r="AZ126" s="69"/>
      <c r="BA126" s="69"/>
      <c r="BB126" s="69"/>
    </row>
    <row r="127" spans="30:54" x14ac:dyDescent="0.2">
      <c r="AD127" s="72"/>
      <c r="AE127" s="72"/>
      <c r="AY127" s="69"/>
      <c r="AZ127" s="69"/>
      <c r="BA127" s="69"/>
      <c r="BB127" s="69"/>
    </row>
    <row r="128" spans="30:54" x14ac:dyDescent="0.2">
      <c r="AD128" s="72"/>
      <c r="AE128" s="72"/>
      <c r="AY128" s="69"/>
      <c r="AZ128" s="69"/>
      <c r="BA128" s="69"/>
      <c r="BB128" s="69"/>
    </row>
    <row r="129" spans="30:54" x14ac:dyDescent="0.2">
      <c r="AD129" s="72"/>
      <c r="AE129" s="72"/>
      <c r="AY129" s="69"/>
      <c r="AZ129" s="69"/>
      <c r="BA129" s="69"/>
      <c r="BB129" s="69"/>
    </row>
    <row r="130" spans="30:54" x14ac:dyDescent="0.2">
      <c r="AD130" s="72"/>
      <c r="AE130" s="72"/>
      <c r="AY130" s="69"/>
      <c r="AZ130" s="69"/>
      <c r="BA130" s="69"/>
      <c r="BB130" s="69"/>
    </row>
    <row r="131" spans="30:54" x14ac:dyDescent="0.2">
      <c r="AD131" s="72"/>
      <c r="AE131" s="72"/>
      <c r="AY131" s="69"/>
      <c r="AZ131" s="69"/>
      <c r="BA131" s="69"/>
      <c r="BB131" s="69"/>
    </row>
    <row r="132" spans="30:54" x14ac:dyDescent="0.2">
      <c r="AD132" s="72"/>
      <c r="AE132" s="72"/>
      <c r="AY132" s="69"/>
      <c r="AZ132" s="69"/>
      <c r="BA132" s="69"/>
      <c r="BB132" s="69"/>
    </row>
    <row r="133" spans="30:54" x14ac:dyDescent="0.2">
      <c r="AD133" s="72"/>
      <c r="AE133" s="72"/>
      <c r="AY133" s="69"/>
      <c r="AZ133" s="69"/>
      <c r="BA133" s="69"/>
      <c r="BB133" s="69"/>
    </row>
    <row r="134" spans="30:54" x14ac:dyDescent="0.2">
      <c r="AD134" s="72"/>
      <c r="AE134" s="72"/>
      <c r="AY134" s="69"/>
      <c r="AZ134" s="69"/>
      <c r="BA134" s="69"/>
      <c r="BB134" s="69"/>
    </row>
    <row r="135" spans="30:54" x14ac:dyDescent="0.2">
      <c r="AD135" s="72"/>
      <c r="AE135" s="72"/>
      <c r="AY135" s="69"/>
      <c r="AZ135" s="69"/>
      <c r="BA135" s="69"/>
      <c r="BB135" s="69"/>
    </row>
    <row r="136" spans="30:54" x14ac:dyDescent="0.2">
      <c r="AD136" s="72"/>
      <c r="AE136" s="72"/>
      <c r="AY136" s="69"/>
      <c r="AZ136" s="69"/>
      <c r="BA136" s="69"/>
      <c r="BB136" s="69"/>
    </row>
    <row r="137" spans="30:54" x14ac:dyDescent="0.2">
      <c r="AD137" s="72"/>
      <c r="AE137" s="72"/>
      <c r="AY137" s="69"/>
      <c r="AZ137" s="69"/>
      <c r="BA137" s="69"/>
      <c r="BB137" s="69"/>
    </row>
    <row r="138" spans="30:54" x14ac:dyDescent="0.2">
      <c r="AD138" s="72"/>
      <c r="AE138" s="72"/>
      <c r="AY138" s="69"/>
      <c r="AZ138" s="69"/>
      <c r="BA138" s="69"/>
      <c r="BB138" s="69"/>
    </row>
    <row r="139" spans="30:54" x14ac:dyDescent="0.2">
      <c r="AD139" s="72"/>
      <c r="AE139" s="72"/>
      <c r="AY139" s="69"/>
      <c r="AZ139" s="69"/>
      <c r="BA139" s="69"/>
      <c r="BB139" s="69"/>
    </row>
    <row r="140" spans="30:54" x14ac:dyDescent="0.2">
      <c r="AD140" s="72"/>
      <c r="AE140" s="72"/>
      <c r="AY140" s="69"/>
      <c r="AZ140" s="69"/>
      <c r="BA140" s="69"/>
      <c r="BB140" s="69"/>
    </row>
    <row r="141" spans="30:54" x14ac:dyDescent="0.2">
      <c r="AD141" s="72"/>
      <c r="AE141" s="72"/>
      <c r="AY141" s="69"/>
      <c r="AZ141" s="69"/>
      <c r="BA141" s="69"/>
      <c r="BB141" s="69"/>
    </row>
    <row r="142" spans="30:54" x14ac:dyDescent="0.2">
      <c r="AD142" s="72"/>
      <c r="AE142" s="72"/>
      <c r="AY142" s="69"/>
      <c r="AZ142" s="69"/>
      <c r="BA142" s="69"/>
      <c r="BB142" s="69"/>
    </row>
    <row r="143" spans="30:54" x14ac:dyDescent="0.2">
      <c r="AD143" s="72"/>
      <c r="AE143" s="72"/>
      <c r="AY143" s="69"/>
      <c r="AZ143" s="69"/>
      <c r="BA143" s="69"/>
      <c r="BB143" s="69"/>
    </row>
    <row r="144" spans="30:54" x14ac:dyDescent="0.2">
      <c r="AD144" s="72"/>
      <c r="AE144" s="72"/>
      <c r="AY144" s="69"/>
      <c r="AZ144" s="69"/>
      <c r="BA144" s="69"/>
      <c r="BB144" s="69"/>
    </row>
    <row r="145" spans="30:54" x14ac:dyDescent="0.2">
      <c r="AD145" s="72"/>
      <c r="AE145" s="72"/>
      <c r="AY145" s="69"/>
      <c r="AZ145" s="69"/>
      <c r="BA145" s="69"/>
      <c r="BB145" s="69"/>
    </row>
    <row r="146" spans="30:54" x14ac:dyDescent="0.2">
      <c r="AD146" s="72"/>
      <c r="AE146" s="72"/>
      <c r="AY146" s="69"/>
      <c r="AZ146" s="69"/>
      <c r="BA146" s="69"/>
      <c r="BB146" s="69"/>
    </row>
    <row r="147" spans="30:54" x14ac:dyDescent="0.2">
      <c r="AD147" s="72"/>
      <c r="AE147" s="72"/>
      <c r="AY147" s="69"/>
      <c r="AZ147" s="69"/>
      <c r="BA147" s="69"/>
      <c r="BB147" s="69"/>
    </row>
    <row r="148" spans="30:54" x14ac:dyDescent="0.2">
      <c r="AD148" s="72"/>
      <c r="AE148" s="72"/>
      <c r="AY148" s="69"/>
      <c r="AZ148" s="69"/>
      <c r="BA148" s="69"/>
      <c r="BB148" s="69"/>
    </row>
    <row r="149" spans="30:54" x14ac:dyDescent="0.2">
      <c r="AD149" s="72"/>
      <c r="AE149" s="72"/>
      <c r="AY149" s="69"/>
      <c r="AZ149" s="69"/>
      <c r="BA149" s="69"/>
      <c r="BB149" s="69"/>
    </row>
    <row r="150" spans="30:54" x14ac:dyDescent="0.2">
      <c r="AD150" s="72"/>
      <c r="AE150" s="72"/>
      <c r="AY150" s="69"/>
      <c r="AZ150" s="69"/>
      <c r="BA150" s="69"/>
      <c r="BB150" s="69"/>
    </row>
    <row r="151" spans="30:54" x14ac:dyDescent="0.2">
      <c r="AD151" s="72"/>
      <c r="AE151" s="72"/>
      <c r="AY151" s="69"/>
      <c r="AZ151" s="69"/>
      <c r="BA151" s="69"/>
      <c r="BB151" s="69"/>
    </row>
    <row r="152" spans="30:54" x14ac:dyDescent="0.2">
      <c r="AD152" s="72"/>
      <c r="AE152" s="72"/>
      <c r="AY152" s="69"/>
      <c r="AZ152" s="69"/>
      <c r="BA152" s="69"/>
      <c r="BB152" s="69"/>
    </row>
    <row r="153" spans="30:54" x14ac:dyDescent="0.2">
      <c r="AD153" s="72"/>
      <c r="AE153" s="72"/>
      <c r="AY153" s="69"/>
      <c r="AZ153" s="69"/>
      <c r="BA153" s="69"/>
      <c r="BB153" s="69"/>
    </row>
    <row r="154" spans="30:54" x14ac:dyDescent="0.2">
      <c r="AD154" s="72"/>
      <c r="AE154" s="72"/>
      <c r="AY154" s="69"/>
      <c r="AZ154" s="69"/>
      <c r="BA154" s="69"/>
      <c r="BB154" s="69"/>
    </row>
    <row r="155" spans="30:54" x14ac:dyDescent="0.2">
      <c r="AY155" s="69"/>
      <c r="AZ155" s="69"/>
      <c r="BA155" s="69"/>
      <c r="BB155" s="69"/>
    </row>
    <row r="156" spans="30:54" x14ac:dyDescent="0.2">
      <c r="AD156" s="72"/>
      <c r="AE156" s="72"/>
      <c r="AY156" s="69"/>
      <c r="AZ156" s="69"/>
      <c r="BA156" s="69"/>
      <c r="BB156" s="69"/>
    </row>
    <row r="157" spans="30:54" x14ac:dyDescent="0.2">
      <c r="AY157" s="69"/>
      <c r="AZ157" s="69"/>
      <c r="BA157" s="69"/>
      <c r="BB157" s="69"/>
    </row>
    <row r="158" spans="30:54" x14ac:dyDescent="0.2">
      <c r="AY158" s="69"/>
      <c r="AZ158" s="69"/>
      <c r="BA158" s="69"/>
      <c r="BB158" s="69"/>
    </row>
    <row r="159" spans="30:54" x14ac:dyDescent="0.2">
      <c r="AY159" s="69"/>
      <c r="AZ159" s="69"/>
      <c r="BA159" s="69"/>
      <c r="BB159" s="69"/>
    </row>
    <row r="160" spans="30:54" x14ac:dyDescent="0.2">
      <c r="AY160" s="69"/>
      <c r="AZ160" s="69"/>
      <c r="BA160" s="69"/>
      <c r="BB160" s="69"/>
    </row>
    <row r="161" spans="51:54" x14ac:dyDescent="0.2">
      <c r="AY161" s="69"/>
      <c r="AZ161" s="69"/>
      <c r="BA161" s="69"/>
      <c r="BB161" s="69"/>
    </row>
    <row r="162" spans="51:54" x14ac:dyDescent="0.2">
      <c r="AY162" s="69"/>
      <c r="AZ162" s="69"/>
      <c r="BA162" s="69"/>
      <c r="BB162" s="69"/>
    </row>
    <row r="163" spans="51:54" x14ac:dyDescent="0.2">
      <c r="AY163" s="69"/>
      <c r="AZ163" s="69"/>
      <c r="BA163" s="69"/>
      <c r="BB163" s="69"/>
    </row>
    <row r="164" spans="51:54" x14ac:dyDescent="0.2">
      <c r="AY164" s="69"/>
      <c r="AZ164" s="69"/>
      <c r="BA164" s="69"/>
      <c r="BB164" s="69"/>
    </row>
    <row r="165" spans="51:54" x14ac:dyDescent="0.2">
      <c r="AY165" s="69"/>
      <c r="AZ165" s="69"/>
      <c r="BA165" s="69"/>
      <c r="BB165" s="69"/>
    </row>
    <row r="166" spans="51:54" x14ac:dyDescent="0.2">
      <c r="AY166" s="69"/>
      <c r="AZ166" s="69"/>
      <c r="BA166" s="69"/>
      <c r="BB166" s="69"/>
    </row>
    <row r="167" spans="51:54" x14ac:dyDescent="0.2">
      <c r="AY167" s="69"/>
      <c r="AZ167" s="69"/>
      <c r="BA167" s="69"/>
      <c r="BB167" s="69"/>
    </row>
    <row r="168" spans="51:54" x14ac:dyDescent="0.2">
      <c r="AY168" s="69"/>
      <c r="AZ168" s="69"/>
      <c r="BA168" s="69"/>
      <c r="BB168" s="69"/>
    </row>
    <row r="169" spans="51:54" x14ac:dyDescent="0.2">
      <c r="AY169" s="69"/>
      <c r="AZ169" s="69"/>
      <c r="BA169" s="69"/>
      <c r="BB169" s="69"/>
    </row>
    <row r="170" spans="51:54" x14ac:dyDescent="0.2">
      <c r="AY170" s="69"/>
      <c r="AZ170" s="69"/>
      <c r="BA170" s="69"/>
      <c r="BB170" s="69"/>
    </row>
    <row r="171" spans="51:54" x14ac:dyDescent="0.2">
      <c r="AY171" s="69"/>
      <c r="AZ171" s="69"/>
      <c r="BA171" s="69"/>
      <c r="BB171" s="69"/>
    </row>
    <row r="172" spans="51:54" x14ac:dyDescent="0.2">
      <c r="AY172" s="69"/>
      <c r="AZ172" s="69"/>
      <c r="BA172" s="69"/>
      <c r="BB172" s="69"/>
    </row>
    <row r="173" spans="51:54" x14ac:dyDescent="0.2">
      <c r="AY173" s="69"/>
      <c r="AZ173" s="69"/>
      <c r="BA173" s="69"/>
      <c r="BB173" s="69"/>
    </row>
    <row r="174" spans="51:54" x14ac:dyDescent="0.2">
      <c r="AY174" s="69"/>
      <c r="AZ174" s="69"/>
      <c r="BA174" s="69"/>
      <c r="BB174" s="69"/>
    </row>
    <row r="175" spans="51:54" x14ac:dyDescent="0.2">
      <c r="AY175" s="69"/>
      <c r="AZ175" s="69"/>
      <c r="BA175" s="69"/>
      <c r="BB175" s="69"/>
    </row>
    <row r="176" spans="51:54" x14ac:dyDescent="0.2">
      <c r="AY176" s="69"/>
      <c r="AZ176" s="69"/>
      <c r="BA176" s="69"/>
      <c r="BB176" s="69"/>
    </row>
    <row r="177" spans="51:54" x14ac:dyDescent="0.2">
      <c r="AY177" s="69"/>
      <c r="AZ177" s="69"/>
      <c r="BA177" s="69"/>
      <c r="BB177" s="69"/>
    </row>
    <row r="178" spans="51:54" x14ac:dyDescent="0.2">
      <c r="AY178" s="69"/>
      <c r="AZ178" s="69"/>
      <c r="BA178" s="69"/>
      <c r="BB178" s="69"/>
    </row>
    <row r="179" spans="51:54" x14ac:dyDescent="0.2">
      <c r="AY179" s="69"/>
      <c r="AZ179" s="69"/>
      <c r="BA179" s="69"/>
      <c r="BB179" s="69"/>
    </row>
    <row r="180" spans="51:54" x14ac:dyDescent="0.2">
      <c r="AY180" s="69"/>
      <c r="AZ180" s="69"/>
      <c r="BA180" s="69"/>
      <c r="BB180" s="69"/>
    </row>
    <row r="181" spans="51:54" x14ac:dyDescent="0.2">
      <c r="AY181" s="69"/>
      <c r="AZ181" s="69"/>
      <c r="BA181" s="69"/>
      <c r="BB181" s="69"/>
    </row>
    <row r="182" spans="51:54" x14ac:dyDescent="0.2">
      <c r="AY182" s="69"/>
      <c r="AZ182" s="69"/>
      <c r="BA182" s="69"/>
      <c r="BB182" s="69"/>
    </row>
    <row r="183" spans="51:54" x14ac:dyDescent="0.2">
      <c r="AY183" s="69"/>
      <c r="AZ183" s="69"/>
      <c r="BA183" s="69"/>
      <c r="BB183" s="69"/>
    </row>
    <row r="184" spans="51:54" x14ac:dyDescent="0.2">
      <c r="AY184" s="69"/>
      <c r="AZ184" s="69"/>
      <c r="BA184" s="69"/>
      <c r="BB184" s="69"/>
    </row>
    <row r="185" spans="51:54" x14ac:dyDescent="0.2">
      <c r="AY185" s="69"/>
      <c r="AZ185" s="69"/>
      <c r="BA185" s="69"/>
      <c r="BB185" s="69"/>
    </row>
    <row r="186" spans="51:54" x14ac:dyDescent="0.2">
      <c r="AY186" s="69"/>
      <c r="AZ186" s="69"/>
      <c r="BA186" s="69"/>
      <c r="BB186" s="69"/>
    </row>
    <row r="187" spans="51:54" x14ac:dyDescent="0.2">
      <c r="AY187" s="69"/>
      <c r="AZ187" s="69"/>
      <c r="BA187" s="69"/>
      <c r="BB187" s="69"/>
    </row>
    <row r="188" spans="51:54" x14ac:dyDescent="0.2">
      <c r="AY188" s="69"/>
      <c r="AZ188" s="69"/>
      <c r="BA188" s="69"/>
      <c r="BB188" s="69"/>
    </row>
    <row r="189" spans="51:54" x14ac:dyDescent="0.2">
      <c r="AY189" s="69"/>
      <c r="AZ189" s="69"/>
      <c r="BA189" s="69"/>
      <c r="BB189" s="69"/>
    </row>
    <row r="190" spans="51:54" x14ac:dyDescent="0.2">
      <c r="AY190" s="69"/>
      <c r="AZ190" s="69"/>
      <c r="BA190" s="69"/>
      <c r="BB190" s="69"/>
    </row>
    <row r="191" spans="51:54" x14ac:dyDescent="0.2">
      <c r="AY191" s="69"/>
      <c r="AZ191" s="69"/>
      <c r="BA191" s="69"/>
      <c r="BB191" s="69"/>
    </row>
    <row r="192" spans="51:54" x14ac:dyDescent="0.2">
      <c r="AY192" s="69"/>
      <c r="AZ192" s="69"/>
      <c r="BA192" s="69"/>
      <c r="BB192" s="69"/>
    </row>
    <row r="193" spans="51:54" x14ac:dyDescent="0.2">
      <c r="AY193" s="69"/>
      <c r="AZ193" s="69"/>
      <c r="BA193" s="69"/>
      <c r="BB193" s="69"/>
    </row>
    <row r="194" spans="51:54" x14ac:dyDescent="0.2">
      <c r="AY194" s="69"/>
      <c r="AZ194" s="69"/>
      <c r="BA194" s="69"/>
      <c r="BB194" s="69"/>
    </row>
    <row r="195" spans="51:54" x14ac:dyDescent="0.2">
      <c r="AY195" s="69"/>
      <c r="AZ195" s="69"/>
      <c r="BA195" s="69"/>
      <c r="BB195" s="69"/>
    </row>
    <row r="196" spans="51:54" x14ac:dyDescent="0.2">
      <c r="AY196" s="69"/>
      <c r="AZ196" s="69"/>
      <c r="BA196" s="69"/>
      <c r="BB196" s="69"/>
    </row>
    <row r="197" spans="51:54" x14ac:dyDescent="0.2">
      <c r="AY197" s="69"/>
      <c r="AZ197" s="69"/>
      <c r="BA197" s="69"/>
      <c r="BB197" s="69"/>
    </row>
    <row r="198" spans="51:54" x14ac:dyDescent="0.2">
      <c r="AY198" s="69"/>
      <c r="AZ198" s="69"/>
      <c r="BA198" s="69"/>
      <c r="BB198" s="69"/>
    </row>
    <row r="199" spans="51:54" x14ac:dyDescent="0.2">
      <c r="AY199" s="69"/>
      <c r="AZ199" s="69"/>
      <c r="BA199" s="69"/>
      <c r="BB199" s="69"/>
    </row>
    <row r="200" spans="51:54" x14ac:dyDescent="0.2">
      <c r="AY200" s="69"/>
      <c r="AZ200" s="69"/>
      <c r="BA200" s="69"/>
      <c r="BB200" s="69"/>
    </row>
    <row r="201" spans="51:54" x14ac:dyDescent="0.2">
      <c r="AY201" s="69"/>
      <c r="AZ201" s="69"/>
      <c r="BA201" s="69"/>
      <c r="BB201" s="69"/>
    </row>
    <row r="202" spans="51:54" x14ac:dyDescent="0.2">
      <c r="AY202" s="69"/>
      <c r="AZ202" s="69"/>
      <c r="BA202" s="69"/>
      <c r="BB202" s="69"/>
    </row>
    <row r="203" spans="51:54" x14ac:dyDescent="0.2">
      <c r="AY203" s="69"/>
      <c r="AZ203" s="69"/>
      <c r="BA203" s="69"/>
      <c r="BB203" s="69"/>
    </row>
    <row r="204" spans="51:54" x14ac:dyDescent="0.2">
      <c r="AY204" s="69"/>
      <c r="AZ204" s="69"/>
      <c r="BA204" s="69"/>
      <c r="BB204" s="69"/>
    </row>
    <row r="205" spans="51:54" x14ac:dyDescent="0.2">
      <c r="AY205" s="69"/>
      <c r="AZ205" s="69"/>
      <c r="BA205" s="69"/>
      <c r="BB205" s="69"/>
    </row>
    <row r="206" spans="51:54" x14ac:dyDescent="0.2">
      <c r="AY206" s="69"/>
      <c r="AZ206" s="69"/>
      <c r="BA206" s="69"/>
      <c r="BB206" s="69"/>
    </row>
    <row r="207" spans="51:54" x14ac:dyDescent="0.2">
      <c r="AY207" s="69"/>
      <c r="AZ207" s="69"/>
      <c r="BA207" s="69"/>
      <c r="BB207" s="69"/>
    </row>
    <row r="208" spans="51:54" x14ac:dyDescent="0.2">
      <c r="AY208" s="69"/>
      <c r="AZ208" s="69"/>
      <c r="BA208" s="69"/>
      <c r="BB208" s="69"/>
    </row>
    <row r="209" spans="51:54" x14ac:dyDescent="0.2">
      <c r="AY209" s="69"/>
      <c r="AZ209" s="69"/>
      <c r="BA209" s="69"/>
      <c r="BB209" s="69"/>
    </row>
    <row r="210" spans="51:54" x14ac:dyDescent="0.2">
      <c r="AY210" s="69"/>
      <c r="AZ210" s="69"/>
      <c r="BA210" s="69"/>
      <c r="BB210" s="69"/>
    </row>
    <row r="211" spans="51:54" x14ac:dyDescent="0.2">
      <c r="AY211" s="69"/>
      <c r="AZ211" s="69"/>
      <c r="BA211" s="69"/>
      <c r="BB211" s="69"/>
    </row>
    <row r="212" spans="51:54" x14ac:dyDescent="0.2">
      <c r="AY212" s="69"/>
      <c r="AZ212" s="69"/>
      <c r="BA212" s="69"/>
      <c r="BB212" s="69"/>
    </row>
    <row r="213" spans="51:54" x14ac:dyDescent="0.2">
      <c r="AY213" s="69"/>
      <c r="AZ213" s="69"/>
      <c r="BA213" s="69"/>
      <c r="BB213" s="69"/>
    </row>
    <row r="214" spans="51:54" x14ac:dyDescent="0.2">
      <c r="AY214" s="69"/>
      <c r="AZ214" s="69"/>
      <c r="BA214" s="69"/>
      <c r="BB214" s="69"/>
    </row>
    <row r="215" spans="51:54" x14ac:dyDescent="0.2">
      <c r="AY215" s="69"/>
      <c r="AZ215" s="69"/>
      <c r="BA215" s="69"/>
      <c r="BB215" s="69"/>
    </row>
    <row r="216" spans="51:54" x14ac:dyDescent="0.2">
      <c r="AY216" s="69"/>
      <c r="AZ216" s="69"/>
      <c r="BA216" s="69"/>
      <c r="BB216" s="69"/>
    </row>
    <row r="217" spans="51:54" x14ac:dyDescent="0.2">
      <c r="AY217" s="69"/>
      <c r="AZ217" s="69"/>
      <c r="BA217" s="69"/>
      <c r="BB217" s="69"/>
    </row>
    <row r="218" spans="51:54" x14ac:dyDescent="0.2">
      <c r="AY218" s="69"/>
      <c r="AZ218" s="69"/>
      <c r="BA218" s="69"/>
      <c r="BB218" s="69"/>
    </row>
    <row r="219" spans="51:54" x14ac:dyDescent="0.2">
      <c r="AY219" s="69"/>
      <c r="AZ219" s="69"/>
      <c r="BA219" s="69"/>
      <c r="BB219" s="69"/>
    </row>
    <row r="220" spans="51:54" x14ac:dyDescent="0.2">
      <c r="AY220" s="69"/>
      <c r="AZ220" s="69"/>
      <c r="BA220" s="69"/>
      <c r="BB220" s="69"/>
    </row>
    <row r="221" spans="51:54" x14ac:dyDescent="0.2">
      <c r="AY221" s="69"/>
      <c r="AZ221" s="69"/>
      <c r="BA221" s="69"/>
      <c r="BB221" s="69"/>
    </row>
    <row r="222" spans="51:54" x14ac:dyDescent="0.2">
      <c r="AY222" s="69"/>
      <c r="AZ222" s="69"/>
      <c r="BA222" s="69"/>
      <c r="BB222" s="69"/>
    </row>
    <row r="223" spans="51:54" x14ac:dyDescent="0.2">
      <c r="AY223" s="69"/>
      <c r="AZ223" s="69"/>
      <c r="BA223" s="69"/>
      <c r="BB223" s="69"/>
    </row>
    <row r="224" spans="51:54" x14ac:dyDescent="0.2">
      <c r="AY224" s="69"/>
      <c r="AZ224" s="69"/>
      <c r="BA224" s="69"/>
      <c r="BB224" s="69"/>
    </row>
    <row r="225" spans="51:54" x14ac:dyDescent="0.2">
      <c r="AY225" s="69"/>
      <c r="AZ225" s="69"/>
      <c r="BA225" s="69"/>
      <c r="BB225" s="69"/>
    </row>
    <row r="226" spans="51:54" x14ac:dyDescent="0.2">
      <c r="AY226" s="69"/>
      <c r="AZ226" s="69"/>
      <c r="BA226" s="69"/>
      <c r="BB226" s="69"/>
    </row>
    <row r="227" spans="51:54" x14ac:dyDescent="0.2">
      <c r="AY227" s="69"/>
      <c r="AZ227" s="69"/>
      <c r="BA227" s="69"/>
      <c r="BB227" s="69"/>
    </row>
    <row r="228" spans="51:54" x14ac:dyDescent="0.2">
      <c r="AY228" s="69"/>
      <c r="AZ228" s="69"/>
      <c r="BA228" s="69"/>
      <c r="BB228" s="69"/>
    </row>
    <row r="229" spans="51:54" x14ac:dyDescent="0.2">
      <c r="AY229" s="69"/>
      <c r="AZ229" s="69"/>
      <c r="BA229" s="69"/>
      <c r="BB229" s="69"/>
    </row>
    <row r="230" spans="51:54" x14ac:dyDescent="0.2">
      <c r="AY230" s="69"/>
      <c r="AZ230" s="69"/>
      <c r="BA230" s="69"/>
      <c r="BB230" s="69"/>
    </row>
    <row r="231" spans="51:54" x14ac:dyDescent="0.2">
      <c r="AY231" s="69"/>
      <c r="AZ231" s="69"/>
      <c r="BA231" s="69"/>
      <c r="BB231" s="69"/>
    </row>
    <row r="232" spans="51:54" x14ac:dyDescent="0.2">
      <c r="AY232" s="69"/>
      <c r="AZ232" s="69"/>
      <c r="BA232" s="69"/>
      <c r="BB232" s="69"/>
    </row>
    <row r="233" spans="51:54" x14ac:dyDescent="0.2">
      <c r="AY233" s="69"/>
      <c r="AZ233" s="69"/>
      <c r="BA233" s="69"/>
      <c r="BB233" s="69"/>
    </row>
    <row r="234" spans="51:54" x14ac:dyDescent="0.2">
      <c r="AY234" s="69"/>
      <c r="AZ234" s="69"/>
      <c r="BA234" s="69"/>
      <c r="BB234" s="69"/>
    </row>
    <row r="235" spans="51:54" x14ac:dyDescent="0.2">
      <c r="AY235" s="69"/>
      <c r="AZ235" s="69"/>
      <c r="BA235" s="69"/>
      <c r="BB235" s="69"/>
    </row>
    <row r="236" spans="51:54" x14ac:dyDescent="0.2">
      <c r="AY236" s="69"/>
      <c r="AZ236" s="69"/>
      <c r="BA236" s="69"/>
      <c r="BB236" s="69"/>
    </row>
    <row r="237" spans="51:54" x14ac:dyDescent="0.2">
      <c r="AY237" s="69"/>
      <c r="AZ237" s="69"/>
      <c r="BA237" s="69"/>
      <c r="BB237" s="69"/>
    </row>
    <row r="238" spans="51:54" x14ac:dyDescent="0.2">
      <c r="AY238" s="69"/>
      <c r="AZ238" s="69"/>
      <c r="BA238" s="69"/>
      <c r="BB238" s="69"/>
    </row>
    <row r="239" spans="51:54" x14ac:dyDescent="0.2">
      <c r="AY239" s="69"/>
      <c r="AZ239" s="69"/>
      <c r="BA239" s="69"/>
      <c r="BB239" s="69"/>
    </row>
    <row r="240" spans="51:54" x14ac:dyDescent="0.2">
      <c r="AY240" s="69"/>
      <c r="AZ240" s="69"/>
      <c r="BA240" s="69"/>
      <c r="BB240" s="69"/>
    </row>
    <row r="241" spans="51:54" x14ac:dyDescent="0.2">
      <c r="AY241" s="69"/>
      <c r="AZ241" s="69"/>
      <c r="BA241" s="69"/>
      <c r="BB241" s="69"/>
    </row>
    <row r="242" spans="51:54" x14ac:dyDescent="0.2">
      <c r="AY242" s="69"/>
      <c r="AZ242" s="69"/>
      <c r="BA242" s="69"/>
      <c r="BB242" s="69"/>
    </row>
    <row r="243" spans="51:54" x14ac:dyDescent="0.2">
      <c r="AY243" s="69"/>
      <c r="AZ243" s="69"/>
      <c r="BA243" s="69"/>
      <c r="BB243" s="69"/>
    </row>
    <row r="244" spans="51:54" x14ac:dyDescent="0.2">
      <c r="AY244" s="69"/>
      <c r="AZ244" s="69"/>
      <c r="BA244" s="69"/>
      <c r="BB244" s="69"/>
    </row>
    <row r="245" spans="51:54" x14ac:dyDescent="0.2">
      <c r="AY245" s="69"/>
      <c r="AZ245" s="69"/>
      <c r="BA245" s="69"/>
      <c r="BB245" s="69"/>
    </row>
    <row r="246" spans="51:54" x14ac:dyDescent="0.2">
      <c r="AY246" s="69"/>
      <c r="AZ246" s="69"/>
      <c r="BA246" s="69"/>
      <c r="BB246" s="69"/>
    </row>
    <row r="247" spans="51:54" x14ac:dyDescent="0.2">
      <c r="AY247" s="69"/>
      <c r="AZ247" s="69"/>
      <c r="BA247" s="69"/>
      <c r="BB247" s="69"/>
    </row>
    <row r="248" spans="51:54" x14ac:dyDescent="0.2">
      <c r="AY248" s="69"/>
      <c r="AZ248" s="69"/>
      <c r="BA248" s="69"/>
      <c r="BB248" s="69"/>
    </row>
    <row r="249" spans="51:54" x14ac:dyDescent="0.2">
      <c r="AY249" s="69"/>
      <c r="AZ249" s="69"/>
      <c r="BA249" s="69"/>
      <c r="BB249" s="69"/>
    </row>
    <row r="250" spans="51:54" x14ac:dyDescent="0.2">
      <c r="AY250" s="69"/>
      <c r="AZ250" s="69"/>
      <c r="BA250" s="69"/>
      <c r="BB250" s="69"/>
    </row>
    <row r="251" spans="51:54" x14ac:dyDescent="0.2">
      <c r="AY251" s="69"/>
      <c r="AZ251" s="69"/>
      <c r="BA251" s="69"/>
      <c r="BB251" s="69"/>
    </row>
    <row r="252" spans="51:54" x14ac:dyDescent="0.2">
      <c r="AY252" s="69"/>
      <c r="AZ252" s="69"/>
      <c r="BA252" s="69"/>
      <c r="BB252" s="69"/>
    </row>
    <row r="253" spans="51:54" x14ac:dyDescent="0.2">
      <c r="AY253" s="69"/>
      <c r="AZ253" s="69"/>
      <c r="BA253" s="69"/>
      <c r="BB253" s="69"/>
    </row>
    <row r="254" spans="51:54" x14ac:dyDescent="0.2">
      <c r="AY254" s="69"/>
      <c r="AZ254" s="69"/>
      <c r="BA254" s="69"/>
      <c r="BB254" s="69"/>
    </row>
    <row r="255" spans="51:54" x14ac:dyDescent="0.2">
      <c r="AY255" s="69"/>
      <c r="AZ255" s="69"/>
      <c r="BA255" s="69"/>
      <c r="BB255" s="69"/>
    </row>
    <row r="256" spans="51:54" x14ac:dyDescent="0.2">
      <c r="AY256" s="69"/>
      <c r="AZ256" s="69"/>
      <c r="BA256" s="69"/>
      <c r="BB256" s="69"/>
    </row>
    <row r="257" spans="51:54" x14ac:dyDescent="0.2">
      <c r="AY257" s="69"/>
      <c r="AZ257" s="69"/>
      <c r="BA257" s="69"/>
      <c r="BB257" s="69"/>
    </row>
    <row r="258" spans="51:54" x14ac:dyDescent="0.2">
      <c r="AY258" s="69"/>
      <c r="AZ258" s="69"/>
      <c r="BA258" s="69"/>
      <c r="BB258" s="69"/>
    </row>
    <row r="259" spans="51:54" x14ac:dyDescent="0.2">
      <c r="AY259" s="69"/>
      <c r="AZ259" s="69"/>
      <c r="BA259" s="69"/>
      <c r="BB259" s="69"/>
    </row>
    <row r="260" spans="51:54" x14ac:dyDescent="0.2">
      <c r="AY260" s="69"/>
      <c r="AZ260" s="69"/>
      <c r="BA260" s="69"/>
      <c r="BB260" s="69"/>
    </row>
    <row r="261" spans="51:54" x14ac:dyDescent="0.2">
      <c r="AY261" s="69"/>
      <c r="AZ261" s="69"/>
      <c r="BA261" s="69"/>
      <c r="BB261" s="69"/>
    </row>
    <row r="262" spans="51:54" x14ac:dyDescent="0.2">
      <c r="AY262" s="69"/>
      <c r="AZ262" s="69"/>
      <c r="BA262" s="69"/>
      <c r="BB262" s="69"/>
    </row>
    <row r="263" spans="51:54" x14ac:dyDescent="0.2">
      <c r="AY263" s="69"/>
      <c r="AZ263" s="69"/>
      <c r="BA263" s="69"/>
      <c r="BB263" s="69"/>
    </row>
    <row r="264" spans="51:54" x14ac:dyDescent="0.2">
      <c r="AY264" s="69"/>
      <c r="AZ264" s="69"/>
      <c r="BA264" s="69"/>
      <c r="BB264" s="69"/>
    </row>
    <row r="265" spans="51:54" x14ac:dyDescent="0.2">
      <c r="AY265" s="69"/>
      <c r="AZ265" s="69"/>
      <c r="BA265" s="69"/>
      <c r="BB265" s="69"/>
    </row>
    <row r="266" spans="51:54" x14ac:dyDescent="0.2">
      <c r="AY266" s="69"/>
      <c r="AZ266" s="69"/>
      <c r="BA266" s="69"/>
      <c r="BB266" s="69"/>
    </row>
    <row r="267" spans="51:54" x14ac:dyDescent="0.2">
      <c r="AY267" s="69"/>
      <c r="AZ267" s="69"/>
      <c r="BA267" s="69"/>
      <c r="BB267" s="69"/>
    </row>
    <row r="268" spans="51:54" x14ac:dyDescent="0.2">
      <c r="AY268" s="69"/>
      <c r="AZ268" s="69"/>
      <c r="BA268" s="69"/>
      <c r="BB268" s="69"/>
    </row>
    <row r="269" spans="51:54" x14ac:dyDescent="0.2">
      <c r="AY269" s="69"/>
      <c r="AZ269" s="69"/>
      <c r="BA269" s="69"/>
      <c r="BB269" s="69"/>
    </row>
    <row r="270" spans="51:54" x14ac:dyDescent="0.2">
      <c r="AY270" s="69"/>
      <c r="AZ270" s="69"/>
      <c r="BA270" s="69"/>
      <c r="BB270" s="69"/>
    </row>
    <row r="271" spans="51:54" x14ac:dyDescent="0.2">
      <c r="AY271" s="69"/>
      <c r="AZ271" s="69"/>
      <c r="BA271" s="69"/>
      <c r="BB271" s="69"/>
    </row>
    <row r="272" spans="51:54" x14ac:dyDescent="0.2">
      <c r="AY272" s="69"/>
      <c r="AZ272" s="69"/>
      <c r="BA272" s="69"/>
      <c r="BB272" s="69"/>
    </row>
    <row r="273" spans="51:54" x14ac:dyDescent="0.2">
      <c r="AY273" s="69"/>
      <c r="AZ273" s="69"/>
      <c r="BA273" s="69"/>
      <c r="BB273" s="69"/>
    </row>
    <row r="274" spans="51:54" x14ac:dyDescent="0.2">
      <c r="AY274" s="69"/>
      <c r="AZ274" s="69"/>
      <c r="BA274" s="69"/>
      <c r="BB274" s="69"/>
    </row>
    <row r="275" spans="51:54" x14ac:dyDescent="0.2">
      <c r="AY275" s="69"/>
      <c r="AZ275" s="69"/>
      <c r="BA275" s="69"/>
      <c r="BB275" s="69"/>
    </row>
    <row r="276" spans="51:54" x14ac:dyDescent="0.2">
      <c r="AY276" s="69"/>
      <c r="AZ276" s="69"/>
      <c r="BA276" s="69"/>
      <c r="BB276" s="69"/>
    </row>
    <row r="277" spans="51:54" x14ac:dyDescent="0.2">
      <c r="AY277" s="69"/>
      <c r="AZ277" s="69"/>
      <c r="BA277" s="69"/>
      <c r="BB277" s="69"/>
    </row>
    <row r="278" spans="51:54" x14ac:dyDescent="0.2">
      <c r="AY278" s="69"/>
      <c r="AZ278" s="69"/>
      <c r="BA278" s="69"/>
      <c r="BB278" s="69"/>
    </row>
    <row r="279" spans="51:54" x14ac:dyDescent="0.2">
      <c r="AY279" s="69"/>
      <c r="AZ279" s="69"/>
      <c r="BA279" s="69"/>
      <c r="BB279" s="69"/>
    </row>
    <row r="280" spans="51:54" x14ac:dyDescent="0.2">
      <c r="AY280" s="69"/>
      <c r="AZ280" s="69"/>
      <c r="BA280" s="69"/>
      <c r="BB280" s="69"/>
    </row>
    <row r="281" spans="51:54" x14ac:dyDescent="0.2">
      <c r="AY281" s="69"/>
      <c r="AZ281" s="69"/>
      <c r="BA281" s="69"/>
      <c r="BB281" s="69"/>
    </row>
    <row r="282" spans="51:54" x14ac:dyDescent="0.2">
      <c r="AY282" s="69"/>
      <c r="AZ282" s="69"/>
      <c r="BA282" s="69"/>
      <c r="BB282" s="69"/>
    </row>
    <row r="283" spans="51:54" x14ac:dyDescent="0.2">
      <c r="AY283" s="69"/>
      <c r="AZ283" s="69"/>
      <c r="BA283" s="69"/>
      <c r="BB283" s="69"/>
    </row>
    <row r="284" spans="51:54" x14ac:dyDescent="0.2">
      <c r="AY284" s="69"/>
      <c r="AZ284" s="69"/>
      <c r="BA284" s="69"/>
      <c r="BB284" s="69"/>
    </row>
    <row r="285" spans="51:54" x14ac:dyDescent="0.2">
      <c r="AY285" s="69"/>
      <c r="AZ285" s="69"/>
      <c r="BA285" s="69"/>
      <c r="BB285" s="69"/>
    </row>
    <row r="286" spans="51:54" x14ac:dyDescent="0.2">
      <c r="AY286" s="69"/>
      <c r="AZ286" s="69"/>
      <c r="BA286" s="69"/>
      <c r="BB286" s="69"/>
    </row>
    <row r="287" spans="51:54" x14ac:dyDescent="0.2">
      <c r="AY287" s="69"/>
      <c r="AZ287" s="69"/>
      <c r="BA287" s="69"/>
      <c r="BB287" s="69"/>
    </row>
    <row r="288" spans="51:54" x14ac:dyDescent="0.2">
      <c r="AY288" s="69"/>
      <c r="AZ288" s="69"/>
      <c r="BA288" s="69"/>
      <c r="BB288" s="69"/>
    </row>
    <row r="289" spans="51:54" x14ac:dyDescent="0.2">
      <c r="AY289" s="69"/>
      <c r="AZ289" s="69"/>
      <c r="BA289" s="69"/>
      <c r="BB289" s="69"/>
    </row>
    <row r="290" spans="51:54" x14ac:dyDescent="0.2">
      <c r="AY290" s="69"/>
      <c r="AZ290" s="69"/>
      <c r="BA290" s="69"/>
      <c r="BB290" s="69"/>
    </row>
    <row r="291" spans="51:54" x14ac:dyDescent="0.2">
      <c r="AY291" s="69"/>
      <c r="AZ291" s="69"/>
      <c r="BA291" s="69"/>
      <c r="BB291" s="69"/>
    </row>
    <row r="292" spans="51:54" x14ac:dyDescent="0.2">
      <c r="AY292" s="69"/>
      <c r="AZ292" s="69"/>
      <c r="BA292" s="69"/>
      <c r="BB292" s="69"/>
    </row>
    <row r="293" spans="51:54" x14ac:dyDescent="0.2">
      <c r="AY293" s="69"/>
      <c r="AZ293" s="69"/>
      <c r="BA293" s="69"/>
      <c r="BB293" s="69"/>
    </row>
    <row r="294" spans="51:54" x14ac:dyDescent="0.2">
      <c r="AY294" s="69"/>
      <c r="AZ294" s="69"/>
      <c r="BA294" s="69"/>
      <c r="BB294" s="69"/>
    </row>
    <row r="295" spans="51:54" x14ac:dyDescent="0.2">
      <c r="AY295" s="69"/>
      <c r="AZ295" s="69"/>
      <c r="BA295" s="69"/>
      <c r="BB295" s="69"/>
    </row>
    <row r="296" spans="51:54" x14ac:dyDescent="0.2">
      <c r="AY296" s="69"/>
      <c r="AZ296" s="69"/>
      <c r="BA296" s="69"/>
      <c r="BB296" s="69"/>
    </row>
    <row r="297" spans="51:54" x14ac:dyDescent="0.2">
      <c r="AY297" s="69"/>
      <c r="AZ297" s="69"/>
      <c r="BA297" s="69"/>
      <c r="BB297" s="69"/>
    </row>
    <row r="298" spans="51:54" x14ac:dyDescent="0.2">
      <c r="AY298" s="69"/>
      <c r="AZ298" s="69"/>
      <c r="BA298" s="69"/>
      <c r="BB298" s="69"/>
    </row>
    <row r="299" spans="51:54" x14ac:dyDescent="0.2">
      <c r="AY299" s="69"/>
      <c r="AZ299" s="69"/>
      <c r="BA299" s="69"/>
      <c r="BB299" s="69"/>
    </row>
    <row r="300" spans="51:54" x14ac:dyDescent="0.2">
      <c r="AY300" s="69"/>
      <c r="AZ300" s="69"/>
      <c r="BA300" s="69"/>
      <c r="BB300" s="69"/>
    </row>
    <row r="301" spans="51:54" x14ac:dyDescent="0.2">
      <c r="AY301" s="69"/>
      <c r="AZ301" s="69"/>
      <c r="BA301" s="69"/>
      <c r="BB301" s="69"/>
    </row>
    <row r="302" spans="51:54" x14ac:dyDescent="0.2">
      <c r="AY302" s="69"/>
      <c r="AZ302" s="69"/>
      <c r="BA302" s="69"/>
      <c r="BB302" s="69"/>
    </row>
    <row r="303" spans="51:54" x14ac:dyDescent="0.2">
      <c r="AY303" s="69"/>
      <c r="AZ303" s="69"/>
      <c r="BA303" s="69"/>
      <c r="BB303" s="69"/>
    </row>
    <row r="304" spans="51:54" x14ac:dyDescent="0.2">
      <c r="AY304" s="69"/>
      <c r="AZ304" s="69"/>
      <c r="BA304" s="69"/>
      <c r="BB304" s="69"/>
    </row>
    <row r="305" spans="51:54" x14ac:dyDescent="0.2">
      <c r="AY305" s="69"/>
      <c r="AZ305" s="69"/>
      <c r="BA305" s="69"/>
      <c r="BB305" s="69"/>
    </row>
    <row r="306" spans="51:54" x14ac:dyDescent="0.2">
      <c r="AY306" s="69"/>
      <c r="AZ306" s="69"/>
      <c r="BA306" s="69"/>
      <c r="BB306" s="69"/>
    </row>
    <row r="307" spans="51:54" x14ac:dyDescent="0.2">
      <c r="AY307" s="69"/>
      <c r="AZ307" s="69"/>
      <c r="BA307" s="69"/>
      <c r="BB307" s="69"/>
    </row>
    <row r="308" spans="51:54" x14ac:dyDescent="0.2">
      <c r="AY308" s="69"/>
      <c r="AZ308" s="69"/>
      <c r="BA308" s="69"/>
      <c r="BB308" s="69"/>
    </row>
    <row r="309" spans="51:54" x14ac:dyDescent="0.2">
      <c r="AY309" s="69"/>
      <c r="AZ309" s="69"/>
      <c r="BA309" s="69"/>
      <c r="BB309" s="69"/>
    </row>
    <row r="310" spans="51:54" x14ac:dyDescent="0.2">
      <c r="AY310" s="69"/>
      <c r="AZ310" s="69"/>
      <c r="BA310" s="69"/>
      <c r="BB310" s="69"/>
    </row>
    <row r="311" spans="51:54" x14ac:dyDescent="0.2">
      <c r="AY311" s="69"/>
      <c r="AZ311" s="69"/>
      <c r="BA311" s="69"/>
      <c r="BB311" s="69"/>
    </row>
    <row r="312" spans="51:54" x14ac:dyDescent="0.2">
      <c r="AY312" s="69"/>
      <c r="AZ312" s="69"/>
      <c r="BA312" s="69"/>
      <c r="BB312" s="69"/>
    </row>
    <row r="313" spans="51:54" x14ac:dyDescent="0.2">
      <c r="AY313" s="69"/>
      <c r="AZ313" s="69"/>
      <c r="BA313" s="69"/>
      <c r="BB313" s="69"/>
    </row>
    <row r="314" spans="51:54" x14ac:dyDescent="0.2">
      <c r="AY314" s="69"/>
      <c r="AZ314" s="69"/>
      <c r="BA314" s="69"/>
      <c r="BB314" s="69"/>
    </row>
    <row r="315" spans="51:54" x14ac:dyDescent="0.2">
      <c r="AY315" s="69"/>
      <c r="AZ315" s="69"/>
      <c r="BA315" s="69"/>
      <c r="BB315" s="69"/>
    </row>
    <row r="316" spans="51:54" x14ac:dyDescent="0.2">
      <c r="AY316" s="69"/>
      <c r="AZ316" s="69"/>
      <c r="BA316" s="69"/>
      <c r="BB316" s="69"/>
    </row>
    <row r="317" spans="51:54" x14ac:dyDescent="0.2">
      <c r="AY317" s="69"/>
      <c r="AZ317" s="69"/>
      <c r="BA317" s="69"/>
      <c r="BB317" s="69"/>
    </row>
    <row r="318" spans="51:54" x14ac:dyDescent="0.2">
      <c r="AY318" s="69"/>
      <c r="AZ318" s="69"/>
      <c r="BA318" s="69"/>
      <c r="BB318" s="69"/>
    </row>
    <row r="319" spans="51:54" x14ac:dyDescent="0.2">
      <c r="AY319" s="69"/>
      <c r="AZ319" s="69"/>
      <c r="BA319" s="69"/>
      <c r="BB319" s="69"/>
    </row>
    <row r="320" spans="51:54" x14ac:dyDescent="0.2">
      <c r="AY320" s="69"/>
      <c r="AZ320" s="69"/>
      <c r="BA320" s="69"/>
      <c r="BB320" s="69"/>
    </row>
    <row r="321" spans="51:54" x14ac:dyDescent="0.2">
      <c r="AY321" s="69"/>
      <c r="AZ321" s="69"/>
      <c r="BA321" s="69"/>
      <c r="BB321" s="69"/>
    </row>
    <row r="322" spans="51:54" x14ac:dyDescent="0.2">
      <c r="AY322" s="69"/>
      <c r="AZ322" s="69"/>
      <c r="BA322" s="69"/>
      <c r="BB322" s="69"/>
    </row>
    <row r="323" spans="51:54" x14ac:dyDescent="0.2">
      <c r="AY323" s="69"/>
      <c r="AZ323" s="69"/>
      <c r="BA323" s="69"/>
      <c r="BB323" s="69"/>
    </row>
    <row r="324" spans="51:54" x14ac:dyDescent="0.2">
      <c r="AY324" s="69"/>
      <c r="AZ324" s="69"/>
      <c r="BA324" s="69"/>
      <c r="BB324" s="69"/>
    </row>
    <row r="325" spans="51:54" x14ac:dyDescent="0.2">
      <c r="AY325" s="69"/>
      <c r="AZ325" s="69"/>
      <c r="BA325" s="69"/>
      <c r="BB325" s="69"/>
    </row>
    <row r="326" spans="51:54" x14ac:dyDescent="0.2">
      <c r="AY326" s="69"/>
      <c r="AZ326" s="69"/>
      <c r="BA326" s="69"/>
      <c r="BB326" s="69"/>
    </row>
    <row r="327" spans="51:54" x14ac:dyDescent="0.2">
      <c r="AY327" s="69"/>
      <c r="AZ327" s="69"/>
      <c r="BA327" s="69"/>
      <c r="BB327" s="69"/>
    </row>
    <row r="328" spans="51:54" x14ac:dyDescent="0.2">
      <c r="AY328" s="69"/>
      <c r="AZ328" s="69"/>
      <c r="BA328" s="69"/>
      <c r="BB328" s="69"/>
    </row>
    <row r="329" spans="51:54" x14ac:dyDescent="0.2">
      <c r="AY329" s="69"/>
      <c r="AZ329" s="69"/>
      <c r="BA329" s="69"/>
      <c r="BB329" s="69"/>
    </row>
    <row r="330" spans="51:54" x14ac:dyDescent="0.2">
      <c r="AY330" s="69"/>
      <c r="AZ330" s="69"/>
      <c r="BA330" s="69"/>
      <c r="BB330" s="69"/>
    </row>
    <row r="331" spans="51:54" x14ac:dyDescent="0.2">
      <c r="AY331" s="69"/>
      <c r="AZ331" s="69"/>
      <c r="BA331" s="69"/>
      <c r="BB331" s="69"/>
    </row>
    <row r="332" spans="51:54" x14ac:dyDescent="0.2">
      <c r="AY332" s="69"/>
      <c r="AZ332" s="69"/>
      <c r="BA332" s="69"/>
      <c r="BB332" s="69"/>
    </row>
    <row r="333" spans="51:54" x14ac:dyDescent="0.2">
      <c r="AY333" s="69"/>
      <c r="AZ333" s="69"/>
      <c r="BA333" s="69"/>
      <c r="BB333" s="69"/>
    </row>
    <row r="334" spans="51:54" x14ac:dyDescent="0.2">
      <c r="AY334" s="69"/>
      <c r="AZ334" s="69"/>
      <c r="BA334" s="69"/>
      <c r="BB334" s="69"/>
    </row>
    <row r="335" spans="51:54" x14ac:dyDescent="0.2">
      <c r="AY335" s="69"/>
      <c r="AZ335" s="69"/>
      <c r="BA335" s="69"/>
      <c r="BB335" s="69"/>
    </row>
    <row r="336" spans="51:54" x14ac:dyDescent="0.2">
      <c r="AY336" s="69"/>
      <c r="AZ336" s="69"/>
      <c r="BA336" s="69"/>
      <c r="BB336" s="69"/>
    </row>
    <row r="337" spans="51:54" x14ac:dyDescent="0.2">
      <c r="AY337" s="69"/>
      <c r="AZ337" s="69"/>
      <c r="BA337" s="69"/>
      <c r="BB337" s="69"/>
    </row>
    <row r="338" spans="51:54" x14ac:dyDescent="0.2">
      <c r="AY338" s="69"/>
      <c r="AZ338" s="69"/>
      <c r="BA338" s="69"/>
      <c r="BB338" s="69"/>
    </row>
    <row r="339" spans="51:54" x14ac:dyDescent="0.2">
      <c r="AY339" s="69"/>
      <c r="AZ339" s="69"/>
      <c r="BA339" s="69"/>
      <c r="BB339" s="69"/>
    </row>
    <row r="340" spans="51:54" x14ac:dyDescent="0.2">
      <c r="AY340" s="69"/>
      <c r="AZ340" s="69"/>
      <c r="BA340" s="69"/>
      <c r="BB340" s="69"/>
    </row>
    <row r="341" spans="51:54" x14ac:dyDescent="0.2">
      <c r="AY341" s="69"/>
      <c r="AZ341" s="69"/>
      <c r="BA341" s="69"/>
      <c r="BB341" s="69"/>
    </row>
    <row r="342" spans="51:54" x14ac:dyDescent="0.2">
      <c r="AY342" s="69"/>
      <c r="AZ342" s="69"/>
      <c r="BA342" s="69"/>
      <c r="BB342" s="69"/>
    </row>
    <row r="343" spans="51:54" x14ac:dyDescent="0.2">
      <c r="AY343" s="69"/>
      <c r="AZ343" s="69"/>
      <c r="BA343" s="69"/>
      <c r="BB343" s="69"/>
    </row>
    <row r="344" spans="51:54" x14ac:dyDescent="0.2">
      <c r="AY344" s="69"/>
      <c r="AZ344" s="69"/>
      <c r="BA344" s="69"/>
      <c r="BB344" s="69"/>
    </row>
    <row r="345" spans="51:54" x14ac:dyDescent="0.2">
      <c r="AY345" s="69"/>
      <c r="AZ345" s="69"/>
      <c r="BA345" s="69"/>
      <c r="BB345" s="69"/>
    </row>
    <row r="346" spans="51:54" x14ac:dyDescent="0.2">
      <c r="AY346" s="69"/>
      <c r="AZ346" s="69"/>
      <c r="BA346" s="69"/>
      <c r="BB346" s="69"/>
    </row>
    <row r="347" spans="51:54" x14ac:dyDescent="0.2">
      <c r="AY347" s="69"/>
      <c r="AZ347" s="69"/>
      <c r="BA347" s="69"/>
      <c r="BB347" s="69"/>
    </row>
    <row r="348" spans="51:54" x14ac:dyDescent="0.2">
      <c r="AY348" s="69"/>
      <c r="AZ348" s="69"/>
      <c r="BA348" s="69"/>
      <c r="BB348" s="69"/>
    </row>
    <row r="349" spans="51:54" x14ac:dyDescent="0.2">
      <c r="AY349" s="69"/>
      <c r="AZ349" s="69"/>
      <c r="BA349" s="69"/>
      <c r="BB349" s="69"/>
    </row>
    <row r="350" spans="51:54" x14ac:dyDescent="0.2">
      <c r="AY350" s="69"/>
      <c r="AZ350" s="69"/>
      <c r="BA350" s="69"/>
      <c r="BB350" s="69"/>
    </row>
    <row r="351" spans="51:54" x14ac:dyDescent="0.2">
      <c r="AY351" s="69"/>
      <c r="AZ351" s="69"/>
      <c r="BA351" s="69"/>
      <c r="BB351" s="69"/>
    </row>
    <row r="352" spans="51:54" x14ac:dyDescent="0.2">
      <c r="AY352" s="69"/>
      <c r="AZ352" s="69"/>
      <c r="BA352" s="69"/>
      <c r="BB352" s="69"/>
    </row>
    <row r="353" spans="51:54" x14ac:dyDescent="0.2">
      <c r="AY353" s="69"/>
      <c r="AZ353" s="69"/>
      <c r="BA353" s="69"/>
      <c r="BB353" s="69"/>
    </row>
    <row r="354" spans="51:54" x14ac:dyDescent="0.2">
      <c r="AY354" s="69"/>
      <c r="AZ354" s="69"/>
      <c r="BA354" s="69"/>
      <c r="BB354" s="69"/>
    </row>
    <row r="355" spans="51:54" x14ac:dyDescent="0.2">
      <c r="AY355" s="69"/>
      <c r="AZ355" s="69"/>
      <c r="BA355" s="69"/>
      <c r="BB355" s="69"/>
    </row>
    <row r="356" spans="51:54" x14ac:dyDescent="0.2">
      <c r="AY356" s="69"/>
      <c r="AZ356" s="69"/>
      <c r="BA356" s="69"/>
      <c r="BB356" s="69"/>
    </row>
    <row r="357" spans="51:54" x14ac:dyDescent="0.2">
      <c r="AY357" s="69"/>
      <c r="AZ357" s="69"/>
      <c r="BA357" s="69"/>
      <c r="BB357" s="69"/>
    </row>
    <row r="358" spans="51:54" x14ac:dyDescent="0.2">
      <c r="AY358" s="69"/>
      <c r="AZ358" s="69"/>
      <c r="BA358" s="69"/>
      <c r="BB358" s="69"/>
    </row>
    <row r="359" spans="51:54" x14ac:dyDescent="0.2">
      <c r="AY359" s="69"/>
      <c r="AZ359" s="69"/>
      <c r="BA359" s="69"/>
      <c r="BB359" s="69"/>
    </row>
    <row r="360" spans="51:54" x14ac:dyDescent="0.2">
      <c r="AY360" s="69"/>
      <c r="AZ360" s="69"/>
      <c r="BA360" s="69"/>
      <c r="BB360" s="69"/>
    </row>
    <row r="361" spans="51:54" x14ac:dyDescent="0.2">
      <c r="AY361" s="69"/>
      <c r="AZ361" s="69"/>
      <c r="BA361" s="69"/>
      <c r="BB361" s="69"/>
    </row>
    <row r="362" spans="51:54" x14ac:dyDescent="0.2">
      <c r="AY362" s="69"/>
      <c r="AZ362" s="69"/>
      <c r="BA362" s="69"/>
      <c r="BB362" s="69"/>
    </row>
    <row r="363" spans="51:54" x14ac:dyDescent="0.2">
      <c r="AY363" s="69"/>
      <c r="AZ363" s="69"/>
      <c r="BA363" s="69"/>
      <c r="BB363" s="69"/>
    </row>
    <row r="364" spans="51:54" x14ac:dyDescent="0.2">
      <c r="AY364" s="69"/>
      <c r="AZ364" s="69"/>
      <c r="BA364" s="69"/>
      <c r="BB364" s="69"/>
    </row>
    <row r="365" spans="51:54" x14ac:dyDescent="0.2">
      <c r="AY365" s="69"/>
      <c r="AZ365" s="69"/>
      <c r="BA365" s="69"/>
      <c r="BB365" s="69"/>
    </row>
    <row r="366" spans="51:54" x14ac:dyDescent="0.2">
      <c r="AY366" s="69"/>
      <c r="AZ366" s="69"/>
      <c r="BA366" s="69"/>
      <c r="BB366" s="69"/>
    </row>
    <row r="367" spans="51:54" x14ac:dyDescent="0.2">
      <c r="AY367" s="69"/>
      <c r="AZ367" s="69"/>
      <c r="BA367" s="69"/>
      <c r="BB367" s="69"/>
    </row>
    <row r="368" spans="51:54" x14ac:dyDescent="0.2">
      <c r="AY368" s="69"/>
      <c r="AZ368" s="69"/>
      <c r="BA368" s="69"/>
      <c r="BB368" s="69"/>
    </row>
    <row r="369" spans="51:54" x14ac:dyDescent="0.2">
      <c r="AY369" s="69"/>
      <c r="AZ369" s="69"/>
      <c r="BA369" s="69"/>
      <c r="BB369" s="69"/>
    </row>
    <row r="370" spans="51:54" x14ac:dyDescent="0.2">
      <c r="AY370" s="69"/>
      <c r="AZ370" s="69"/>
      <c r="BA370" s="69"/>
      <c r="BB370" s="69"/>
    </row>
    <row r="371" spans="51:54" x14ac:dyDescent="0.2">
      <c r="AY371" s="69"/>
      <c r="AZ371" s="69"/>
      <c r="BA371" s="69"/>
      <c r="BB371" s="69"/>
    </row>
    <row r="372" spans="51:54" x14ac:dyDescent="0.2">
      <c r="AY372" s="69"/>
      <c r="AZ372" s="69"/>
      <c r="BA372" s="69"/>
      <c r="BB372" s="69"/>
    </row>
    <row r="373" spans="51:54" x14ac:dyDescent="0.2">
      <c r="AY373" s="69"/>
      <c r="AZ373" s="69"/>
      <c r="BA373" s="69"/>
      <c r="BB373" s="69"/>
    </row>
    <row r="374" spans="51:54" x14ac:dyDescent="0.2">
      <c r="AY374" s="69"/>
      <c r="AZ374" s="69"/>
      <c r="BA374" s="69"/>
      <c r="BB374" s="69"/>
    </row>
    <row r="375" spans="51:54" x14ac:dyDescent="0.2">
      <c r="AY375" s="69"/>
      <c r="AZ375" s="69"/>
      <c r="BA375" s="69"/>
      <c r="BB375" s="69"/>
    </row>
    <row r="376" spans="51:54" x14ac:dyDescent="0.2">
      <c r="AY376" s="69"/>
      <c r="AZ376" s="69"/>
      <c r="BA376" s="69"/>
      <c r="BB376" s="69"/>
    </row>
    <row r="377" spans="51:54" x14ac:dyDescent="0.2">
      <c r="AY377" s="69"/>
      <c r="AZ377" s="69"/>
      <c r="BA377" s="69"/>
      <c r="BB377" s="69"/>
    </row>
    <row r="378" spans="51:54" x14ac:dyDescent="0.2">
      <c r="AY378" s="69"/>
      <c r="AZ378" s="69"/>
      <c r="BA378" s="69"/>
      <c r="BB378" s="69"/>
    </row>
    <row r="379" spans="51:54" x14ac:dyDescent="0.2">
      <c r="AY379" s="69"/>
      <c r="AZ379" s="69"/>
      <c r="BA379" s="69"/>
      <c r="BB379" s="69"/>
    </row>
    <row r="380" spans="51:54" x14ac:dyDescent="0.2">
      <c r="AY380" s="69"/>
      <c r="AZ380" s="69"/>
      <c r="BA380" s="69"/>
      <c r="BB380" s="69"/>
    </row>
    <row r="381" spans="51:54" x14ac:dyDescent="0.2">
      <c r="AY381" s="69"/>
      <c r="AZ381" s="69"/>
      <c r="BA381" s="69"/>
      <c r="BB381" s="69"/>
    </row>
    <row r="382" spans="51:54" x14ac:dyDescent="0.2">
      <c r="AY382" s="69"/>
      <c r="AZ382" s="69"/>
      <c r="BA382" s="69"/>
      <c r="BB382" s="69"/>
    </row>
    <row r="383" spans="51:54" x14ac:dyDescent="0.2">
      <c r="AY383" s="69"/>
      <c r="AZ383" s="69"/>
      <c r="BA383" s="69"/>
      <c r="BB383" s="69"/>
    </row>
    <row r="384" spans="51:54" x14ac:dyDescent="0.2">
      <c r="AY384" s="69"/>
      <c r="AZ384" s="69"/>
      <c r="BA384" s="69"/>
      <c r="BB384" s="69"/>
    </row>
    <row r="385" spans="51:54" x14ac:dyDescent="0.2">
      <c r="AY385" s="69"/>
      <c r="AZ385" s="69"/>
      <c r="BA385" s="69"/>
      <c r="BB385" s="69"/>
    </row>
    <row r="386" spans="51:54" x14ac:dyDescent="0.2">
      <c r="AY386" s="69"/>
      <c r="AZ386" s="69"/>
      <c r="BA386" s="69"/>
      <c r="BB386" s="69"/>
    </row>
    <row r="387" spans="51:54" x14ac:dyDescent="0.2">
      <c r="AY387" s="69"/>
      <c r="AZ387" s="69"/>
      <c r="BA387" s="69"/>
      <c r="BB387" s="69"/>
    </row>
    <row r="388" spans="51:54" x14ac:dyDescent="0.2">
      <c r="AY388" s="69"/>
      <c r="AZ388" s="69"/>
      <c r="BA388" s="69"/>
      <c r="BB388" s="69"/>
    </row>
    <row r="389" spans="51:54" x14ac:dyDescent="0.2">
      <c r="AY389" s="69"/>
      <c r="AZ389" s="69"/>
      <c r="BA389" s="69"/>
      <c r="BB389" s="69"/>
    </row>
    <row r="390" spans="51:54" x14ac:dyDescent="0.2">
      <c r="AY390" s="69"/>
      <c r="AZ390" s="69"/>
      <c r="BA390" s="69"/>
      <c r="BB390" s="69"/>
    </row>
    <row r="391" spans="51:54" x14ac:dyDescent="0.2">
      <c r="AY391" s="69"/>
      <c r="AZ391" s="69"/>
      <c r="BA391" s="69"/>
      <c r="BB391" s="69"/>
    </row>
    <row r="392" spans="51:54" x14ac:dyDescent="0.2">
      <c r="AY392" s="69"/>
      <c r="AZ392" s="69"/>
      <c r="BA392" s="69"/>
      <c r="BB392" s="69"/>
    </row>
    <row r="393" spans="51:54" x14ac:dyDescent="0.2">
      <c r="AY393" s="69"/>
      <c r="AZ393" s="69"/>
      <c r="BA393" s="69"/>
      <c r="BB393" s="69"/>
    </row>
    <row r="394" spans="51:54" x14ac:dyDescent="0.2">
      <c r="AY394" s="69"/>
      <c r="AZ394" s="69"/>
      <c r="BA394" s="69"/>
      <c r="BB394" s="69"/>
    </row>
    <row r="395" spans="51:54" x14ac:dyDescent="0.2">
      <c r="AY395" s="69"/>
      <c r="AZ395" s="69"/>
      <c r="BA395" s="69"/>
      <c r="BB395" s="69"/>
    </row>
    <row r="396" spans="51:54" x14ac:dyDescent="0.2">
      <c r="AY396" s="69"/>
      <c r="AZ396" s="69"/>
      <c r="BA396" s="69"/>
      <c r="BB396" s="69"/>
    </row>
    <row r="397" spans="51:54" x14ac:dyDescent="0.2">
      <c r="AY397" s="69"/>
      <c r="AZ397" s="69"/>
      <c r="BA397" s="69"/>
      <c r="BB397" s="69"/>
    </row>
    <row r="398" spans="51:54" x14ac:dyDescent="0.2">
      <c r="AY398" s="69"/>
      <c r="AZ398" s="69"/>
      <c r="BA398" s="69"/>
      <c r="BB398" s="69"/>
    </row>
    <row r="399" spans="51:54" x14ac:dyDescent="0.2">
      <c r="AY399" s="69"/>
      <c r="AZ399" s="69"/>
      <c r="BA399" s="69"/>
      <c r="BB399" s="69"/>
    </row>
    <row r="400" spans="51:54" x14ac:dyDescent="0.2">
      <c r="AY400" s="69"/>
      <c r="AZ400" s="69"/>
      <c r="BA400" s="69"/>
      <c r="BB400" s="69"/>
    </row>
    <row r="401" spans="51:54" x14ac:dyDescent="0.2">
      <c r="AY401" s="69"/>
      <c r="AZ401" s="69"/>
      <c r="BA401" s="69"/>
      <c r="BB401" s="69"/>
    </row>
    <row r="402" spans="51:54" x14ac:dyDescent="0.2">
      <c r="AY402" s="69"/>
      <c r="AZ402" s="69"/>
      <c r="BA402" s="69"/>
      <c r="BB402" s="69"/>
    </row>
    <row r="403" spans="51:54" x14ac:dyDescent="0.2">
      <c r="AY403" s="69"/>
      <c r="AZ403" s="69"/>
      <c r="BA403" s="69"/>
      <c r="BB403" s="69"/>
    </row>
    <row r="404" spans="51:54" x14ac:dyDescent="0.2">
      <c r="AY404" s="69"/>
      <c r="AZ404" s="69"/>
      <c r="BA404" s="69"/>
      <c r="BB404" s="69"/>
    </row>
    <row r="405" spans="51:54" x14ac:dyDescent="0.2">
      <c r="AY405" s="69"/>
      <c r="AZ405" s="69"/>
      <c r="BA405" s="69"/>
      <c r="BB405" s="69"/>
    </row>
    <row r="406" spans="51:54" x14ac:dyDescent="0.2">
      <c r="AY406" s="69"/>
      <c r="AZ406" s="69"/>
      <c r="BA406" s="69"/>
      <c r="BB406" s="69"/>
    </row>
    <row r="407" spans="51:54" x14ac:dyDescent="0.2">
      <c r="AY407" s="69"/>
      <c r="AZ407" s="69"/>
      <c r="BA407" s="69"/>
      <c r="BB407" s="69"/>
    </row>
    <row r="408" spans="51:54" x14ac:dyDescent="0.2">
      <c r="AY408" s="69"/>
      <c r="AZ408" s="69"/>
      <c r="BA408" s="69"/>
      <c r="BB408" s="69"/>
    </row>
  </sheetData>
  <autoFilter ref="A11:BB85" xr:uid="{111E4D45-CB2E-4F72-8DC6-F4FD4F40CE8B}"/>
  <mergeCells count="231">
    <mergeCell ref="F10:H10"/>
    <mergeCell ref="F11:H11"/>
    <mergeCell ref="F12:H12"/>
    <mergeCell ref="F13:H13"/>
    <mergeCell ref="F14:H14"/>
    <mergeCell ref="K7:L7"/>
    <mergeCell ref="K8:L8"/>
    <mergeCell ref="Q1:Q2"/>
    <mergeCell ref="B2:G3"/>
    <mergeCell ref="K4:L4"/>
    <mergeCell ref="H4:I4"/>
    <mergeCell ref="K5:L6"/>
    <mergeCell ref="Q5:Q6"/>
    <mergeCell ref="F20:H20"/>
    <mergeCell ref="F21:H21"/>
    <mergeCell ref="F22:H22"/>
    <mergeCell ref="F23:H23"/>
    <mergeCell ref="F24:H24"/>
    <mergeCell ref="F15:H15"/>
    <mergeCell ref="F16:H16"/>
    <mergeCell ref="F17:H17"/>
    <mergeCell ref="F18:H18"/>
    <mergeCell ref="F19:H19"/>
    <mergeCell ref="F30:H30"/>
    <mergeCell ref="F31:H31"/>
    <mergeCell ref="F32:H32"/>
    <mergeCell ref="F33:H33"/>
    <mergeCell ref="F34:H34"/>
    <mergeCell ref="F25:H25"/>
    <mergeCell ref="F26:H26"/>
    <mergeCell ref="F27:H27"/>
    <mergeCell ref="F28:H28"/>
    <mergeCell ref="F29:H29"/>
    <mergeCell ref="F41:H41"/>
    <mergeCell ref="F42:H42"/>
    <mergeCell ref="F43:H43"/>
    <mergeCell ref="F44:H44"/>
    <mergeCell ref="F45:H45"/>
    <mergeCell ref="F35:H35"/>
    <mergeCell ref="F36:H36"/>
    <mergeCell ref="F37:H37"/>
    <mergeCell ref="F38:H38"/>
    <mergeCell ref="F40:H40"/>
    <mergeCell ref="F65:H65"/>
    <mergeCell ref="F51:H51"/>
    <mergeCell ref="F52:H52"/>
    <mergeCell ref="F53:H53"/>
    <mergeCell ref="F54:H54"/>
    <mergeCell ref="F55:H55"/>
    <mergeCell ref="F46:H46"/>
    <mergeCell ref="F47:H47"/>
    <mergeCell ref="F48:H48"/>
    <mergeCell ref="F49:H49"/>
    <mergeCell ref="F50:H50"/>
    <mergeCell ref="F63:H63"/>
    <mergeCell ref="M16:O16"/>
    <mergeCell ref="P16:R16"/>
    <mergeCell ref="J17:K17"/>
    <mergeCell ref="M17:O17"/>
    <mergeCell ref="P17:R17"/>
    <mergeCell ref="F66:H66"/>
    <mergeCell ref="M10:O10"/>
    <mergeCell ref="P10:R10"/>
    <mergeCell ref="J12:K12"/>
    <mergeCell ref="M12:O12"/>
    <mergeCell ref="P12:R12"/>
    <mergeCell ref="J13:K13"/>
    <mergeCell ref="M13:O13"/>
    <mergeCell ref="P13:R13"/>
    <mergeCell ref="J14:K14"/>
    <mergeCell ref="M14:O14"/>
    <mergeCell ref="P14:R14"/>
    <mergeCell ref="J15:K15"/>
    <mergeCell ref="M15:O15"/>
    <mergeCell ref="P15:R15"/>
    <mergeCell ref="J16:K16"/>
    <mergeCell ref="F56:H56"/>
    <mergeCell ref="F57:H57"/>
    <mergeCell ref="F58:H58"/>
    <mergeCell ref="J20:K20"/>
    <mergeCell ref="M20:O20"/>
    <mergeCell ref="P20:R20"/>
    <mergeCell ref="J21:K21"/>
    <mergeCell ref="M21:O21"/>
    <mergeCell ref="P21:R21"/>
    <mergeCell ref="J18:K18"/>
    <mergeCell ref="M18:O18"/>
    <mergeCell ref="P18:R18"/>
    <mergeCell ref="J19:K19"/>
    <mergeCell ref="M19:O19"/>
    <mergeCell ref="P19:R19"/>
    <mergeCell ref="J24:K24"/>
    <mergeCell ref="M24:O24"/>
    <mergeCell ref="P24:R24"/>
    <mergeCell ref="J25:K25"/>
    <mergeCell ref="M25:O25"/>
    <mergeCell ref="P25:R25"/>
    <mergeCell ref="J22:K22"/>
    <mergeCell ref="M22:O22"/>
    <mergeCell ref="P22:R22"/>
    <mergeCell ref="J23:K23"/>
    <mergeCell ref="M23:O23"/>
    <mergeCell ref="P23:R23"/>
    <mergeCell ref="J28:K28"/>
    <mergeCell ref="M28:O28"/>
    <mergeCell ref="P28:R28"/>
    <mergeCell ref="J29:K29"/>
    <mergeCell ref="M29:O29"/>
    <mergeCell ref="P29:R29"/>
    <mergeCell ref="J26:K26"/>
    <mergeCell ref="M26:O26"/>
    <mergeCell ref="P26:R26"/>
    <mergeCell ref="J27:K27"/>
    <mergeCell ref="M27:O27"/>
    <mergeCell ref="P27:R27"/>
    <mergeCell ref="J32:K32"/>
    <mergeCell ref="M32:O32"/>
    <mergeCell ref="P32:R32"/>
    <mergeCell ref="J33:K33"/>
    <mergeCell ref="M33:O33"/>
    <mergeCell ref="P33:R33"/>
    <mergeCell ref="J30:K30"/>
    <mergeCell ref="M30:O30"/>
    <mergeCell ref="P30:R30"/>
    <mergeCell ref="J31:K31"/>
    <mergeCell ref="M31:O31"/>
    <mergeCell ref="P31:R31"/>
    <mergeCell ref="J36:K36"/>
    <mergeCell ref="M36:O36"/>
    <mergeCell ref="P36:R36"/>
    <mergeCell ref="J37:K37"/>
    <mergeCell ref="M37:O37"/>
    <mergeCell ref="P37:R37"/>
    <mergeCell ref="J34:K34"/>
    <mergeCell ref="M34:O34"/>
    <mergeCell ref="P34:R34"/>
    <mergeCell ref="J35:K35"/>
    <mergeCell ref="M35:O35"/>
    <mergeCell ref="P35:R35"/>
    <mergeCell ref="J41:K41"/>
    <mergeCell ref="M41:O41"/>
    <mergeCell ref="P41:R41"/>
    <mergeCell ref="J42:K42"/>
    <mergeCell ref="M42:O42"/>
    <mergeCell ref="P42:R42"/>
    <mergeCell ref="J38:K38"/>
    <mergeCell ref="M38:O38"/>
    <mergeCell ref="P38:R38"/>
    <mergeCell ref="J40:K40"/>
    <mergeCell ref="M40:O40"/>
    <mergeCell ref="P40:R40"/>
    <mergeCell ref="J45:K45"/>
    <mergeCell ref="M45:O45"/>
    <mergeCell ref="P45:R45"/>
    <mergeCell ref="J46:K46"/>
    <mergeCell ref="M46:O46"/>
    <mergeCell ref="P46:R46"/>
    <mergeCell ref="J43:K43"/>
    <mergeCell ref="M43:O43"/>
    <mergeCell ref="P43:R43"/>
    <mergeCell ref="J44:K44"/>
    <mergeCell ref="M44:O44"/>
    <mergeCell ref="P44:R44"/>
    <mergeCell ref="J49:K49"/>
    <mergeCell ref="M49:O49"/>
    <mergeCell ref="P49:R49"/>
    <mergeCell ref="J50:K50"/>
    <mergeCell ref="M50:O50"/>
    <mergeCell ref="P50:R50"/>
    <mergeCell ref="J47:K47"/>
    <mergeCell ref="M47:O47"/>
    <mergeCell ref="P47:R47"/>
    <mergeCell ref="J48:K48"/>
    <mergeCell ref="M48:O48"/>
    <mergeCell ref="P48:R48"/>
    <mergeCell ref="J53:K53"/>
    <mergeCell ref="M53:O53"/>
    <mergeCell ref="P53:R53"/>
    <mergeCell ref="J54:K54"/>
    <mergeCell ref="M54:O54"/>
    <mergeCell ref="P54:R54"/>
    <mergeCell ref="J51:K51"/>
    <mergeCell ref="M51:O51"/>
    <mergeCell ref="P51:R51"/>
    <mergeCell ref="J52:K52"/>
    <mergeCell ref="M52:O52"/>
    <mergeCell ref="P52:R52"/>
    <mergeCell ref="T5:U9"/>
    <mergeCell ref="J66:K66"/>
    <mergeCell ref="M66:O66"/>
    <mergeCell ref="P66:R66"/>
    <mergeCell ref="M68:O68"/>
    <mergeCell ref="P68:R68"/>
    <mergeCell ref="J62:K62"/>
    <mergeCell ref="M62:O62"/>
    <mergeCell ref="P62:R62"/>
    <mergeCell ref="J65:K65"/>
    <mergeCell ref="M65:O65"/>
    <mergeCell ref="P65:R65"/>
    <mergeCell ref="J57:K57"/>
    <mergeCell ref="M57:O57"/>
    <mergeCell ref="P57:R57"/>
    <mergeCell ref="J58:K58"/>
    <mergeCell ref="M58:O58"/>
    <mergeCell ref="P58:R58"/>
    <mergeCell ref="J55:K55"/>
    <mergeCell ref="M55:O55"/>
    <mergeCell ref="P55:R55"/>
    <mergeCell ref="J56:K56"/>
    <mergeCell ref="M56:O56"/>
    <mergeCell ref="P56:R56"/>
    <mergeCell ref="J63:K63"/>
    <mergeCell ref="M63:O63"/>
    <mergeCell ref="P63:R63"/>
    <mergeCell ref="F64:H64"/>
    <mergeCell ref="J64:K64"/>
    <mergeCell ref="M64:O64"/>
    <mergeCell ref="P64:R64"/>
    <mergeCell ref="F59:H59"/>
    <mergeCell ref="J59:K59"/>
    <mergeCell ref="M59:O59"/>
    <mergeCell ref="P59:R59"/>
    <mergeCell ref="F60:H60"/>
    <mergeCell ref="J60:K60"/>
    <mergeCell ref="M60:O60"/>
    <mergeCell ref="P60:R60"/>
    <mergeCell ref="F61:H61"/>
    <mergeCell ref="J61:K61"/>
    <mergeCell ref="M61:O61"/>
    <mergeCell ref="P61:R61"/>
    <mergeCell ref="F62:H62"/>
  </mergeCells>
  <phoneticPr fontId="18" type="noConversion"/>
  <printOptions horizontalCentered="1"/>
  <pageMargins left="0.39370078740157483" right="0.39370078740157483" top="0.78740157480314965" bottom="0.39370078740157483" header="0.31496062992125984" footer="0.51181102362204722"/>
  <pageSetup paperSize="9" scale="42" orientation="landscape" r:id="rId1"/>
  <headerFooter alignWithMargins="0">
    <oddHeader>&amp;C&amp;"Arial,Negrito"&amp;12&amp;F</oddHeader>
    <oddFooter>&amp;C&amp;"Arial,Negrito"&amp;12&amp;A</oddFooter>
  </headerFooter>
  <rowBreaks count="1" manualBreakCount="1">
    <brk id="38" max="18" man="1"/>
  </rowBreaks>
  <ignoredErrors>
    <ignoredError sqref="C4:Q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94D3D-D145-45EE-B48B-7D1E85A760FB}">
  <sheetPr>
    <pageSetUpPr fitToPage="1"/>
  </sheetPr>
  <dimension ref="A1:BB408"/>
  <sheetViews>
    <sheetView showGridLines="0" showZeros="0" zoomScaleNormal="100" zoomScaleSheetLayoutView="50" workbookViewId="0"/>
  </sheetViews>
  <sheetFormatPr defaultColWidth="21.7109375" defaultRowHeight="10.199999999999999" x14ac:dyDescent="0.2"/>
  <cols>
    <col min="1" max="1" width="9.140625" style="71" customWidth="1"/>
    <col min="2" max="2" width="8.28515625" style="71" customWidth="1"/>
    <col min="3" max="3" width="46.7109375" style="9" customWidth="1"/>
    <col min="4" max="4" width="15" style="9" customWidth="1"/>
    <col min="5" max="5" width="5.7109375" style="9" customWidth="1"/>
    <col min="6" max="6" width="6.7109375" style="9" customWidth="1"/>
    <col min="7" max="7" width="11.140625" style="9" customWidth="1"/>
    <col min="8" max="8" width="5.85546875" style="9" customWidth="1"/>
    <col min="9" max="9" width="11.42578125" style="9" customWidth="1"/>
    <col min="10" max="10" width="8.42578125" style="9" customWidth="1"/>
    <col min="11" max="11" width="3" style="9" customWidth="1"/>
    <col min="12" max="12" width="10.28515625" style="9" customWidth="1"/>
    <col min="13" max="13" width="12.42578125" style="9" customWidth="1"/>
    <col min="14" max="14" width="12.140625" style="9" customWidth="1"/>
    <col min="15" max="15" width="14" style="9" customWidth="1"/>
    <col min="16" max="18" width="13" style="9" customWidth="1"/>
    <col min="19" max="19" width="13.42578125" style="9" customWidth="1"/>
    <col min="20" max="20" width="6" style="48" customWidth="1"/>
    <col min="21" max="21" width="6" style="9" customWidth="1"/>
    <col min="22" max="22" width="1.85546875" style="9" customWidth="1"/>
    <col min="23" max="25" width="14.7109375" style="9" customWidth="1"/>
    <col min="26" max="26" width="25" style="9" customWidth="1"/>
    <col min="27" max="27" width="22.28515625" style="9" customWidth="1"/>
    <col min="28" max="28" width="2.85546875" style="9" customWidth="1"/>
    <col min="29" max="29" width="18.140625" style="9" customWidth="1"/>
    <col min="30" max="30" width="17.42578125" style="9" customWidth="1"/>
    <col min="31" max="31" width="17.85546875" style="9" customWidth="1"/>
    <col min="32" max="32" width="17.42578125" style="9" customWidth="1"/>
    <col min="33" max="33" width="17.85546875" style="9" customWidth="1"/>
    <col min="34" max="34" width="2.85546875" style="9" customWidth="1"/>
    <col min="35" max="35" width="13.28515625" style="9" customWidth="1"/>
    <col min="36" max="36" width="17.42578125" style="9" customWidth="1"/>
    <col min="37" max="37" width="19.42578125" style="9" bestFit="1" customWidth="1"/>
    <col min="38" max="38" width="2.85546875" style="9" customWidth="1"/>
    <col min="39" max="39" width="13.28515625" style="9" customWidth="1"/>
    <col min="40" max="40" width="17.42578125" style="9" customWidth="1"/>
    <col min="41" max="41" width="19.42578125" style="9" bestFit="1" customWidth="1"/>
    <col min="42" max="42" width="2.85546875" style="9" customWidth="1"/>
    <col min="43" max="43" width="13.28515625" style="9" customWidth="1"/>
    <col min="44" max="44" width="17.42578125" style="9" customWidth="1"/>
    <col min="45" max="45" width="17.85546875" style="9" customWidth="1"/>
    <col min="46" max="46" width="2.85546875" style="9" customWidth="1"/>
    <col min="47" max="47" width="13.28515625" style="9" customWidth="1"/>
    <col min="48" max="48" width="19.140625" style="9" customWidth="1"/>
    <col min="49" max="49" width="20" style="9" customWidth="1"/>
    <col min="50" max="50" width="2.85546875" style="9" customWidth="1"/>
    <col min="51" max="51" width="13.28515625" style="9" customWidth="1"/>
    <col min="52" max="52" width="19.85546875" style="9" bestFit="1" customWidth="1"/>
    <col min="53" max="53" width="19.7109375" style="9" bestFit="1" customWidth="1"/>
    <col min="54" max="16384" width="21.7109375" style="9"/>
  </cols>
  <sheetData>
    <row r="1" spans="1:54" ht="13.2" customHeight="1" x14ac:dyDescent="0.2">
      <c r="A1" s="170"/>
      <c r="B1" s="171"/>
      <c r="C1" s="8"/>
      <c r="D1" s="8"/>
      <c r="E1" s="8"/>
      <c r="F1" s="8"/>
      <c r="G1" s="8"/>
      <c r="H1" s="222" t="s">
        <v>147</v>
      </c>
      <c r="I1" s="300"/>
      <c r="J1" s="223"/>
      <c r="K1" s="300" t="s">
        <v>146</v>
      </c>
      <c r="L1" s="301"/>
      <c r="M1" s="162" t="s">
        <v>75</v>
      </c>
      <c r="N1" s="154"/>
      <c r="O1" s="154"/>
      <c r="P1" s="155"/>
      <c r="Q1" s="883">
        <f>IF(OR(Q3=0,Q4=0),0,ROUND((Q3/Q4-1),4))</f>
        <v>0</v>
      </c>
      <c r="R1" s="141"/>
      <c r="S1" s="182"/>
      <c r="T1" s="7"/>
      <c r="U1" s="3"/>
    </row>
    <row r="2" spans="1:54" ht="13.2" customHeight="1" x14ac:dyDescent="0.2">
      <c r="A2" s="172"/>
      <c r="B2" s="885" t="s">
        <v>78</v>
      </c>
      <c r="C2" s="885"/>
      <c r="D2" s="885"/>
      <c r="E2" s="885"/>
      <c r="F2" s="885"/>
      <c r="G2" s="885"/>
      <c r="H2" s="152" t="s">
        <v>148</v>
      </c>
      <c r="I2" s="297"/>
      <c r="J2" s="299"/>
      <c r="K2" s="297" t="s">
        <v>145</v>
      </c>
      <c r="L2" s="298"/>
      <c r="M2" s="163" t="s">
        <v>73</v>
      </c>
      <c r="N2" s="160"/>
      <c r="O2" s="294"/>
      <c r="P2" s="159"/>
      <c r="Q2" s="884"/>
      <c r="R2" s="183"/>
      <c r="S2" s="184"/>
      <c r="T2" s="18"/>
    </row>
    <row r="3" spans="1:54" ht="13.2" customHeight="1" x14ac:dyDescent="0.2">
      <c r="A3" s="172"/>
      <c r="B3" s="885"/>
      <c r="C3" s="885"/>
      <c r="D3" s="885"/>
      <c r="E3" s="885"/>
      <c r="F3" s="885"/>
      <c r="G3" s="885"/>
      <c r="H3" s="224" t="s">
        <v>69</v>
      </c>
      <c r="I3" s="226"/>
      <c r="J3" s="225"/>
      <c r="K3" s="226" t="s">
        <v>104</v>
      </c>
      <c r="L3" s="227"/>
      <c r="M3" s="201" t="s">
        <v>101</v>
      </c>
      <c r="N3" s="158"/>
      <c r="O3" s="295" t="str">
        <f>IF(G8=0,"",IF(MONTH(G8)=1,12,(MONTH(G8)-1)))</f>
        <v/>
      </c>
      <c r="P3" s="293" t="str">
        <f>IF(G8=0,"",CONCATENATE("/  ",IF(MONTH(G8)=1,(YEAR(G8)-1),YEAR(G8))))</f>
        <v/>
      </c>
      <c r="Q3" s="289"/>
      <c r="R3" s="169" t="s">
        <v>72</v>
      </c>
      <c r="S3" s="150"/>
      <c r="T3" s="18"/>
    </row>
    <row r="4" spans="1:54" ht="13.2" customHeight="1" thickBot="1" x14ac:dyDescent="0.25">
      <c r="A4" s="19"/>
      <c r="B4" s="20"/>
      <c r="C4" s="21"/>
      <c r="D4" s="25"/>
      <c r="E4" s="27"/>
      <c r="F4" s="27"/>
      <c r="G4" s="27"/>
      <c r="H4" s="888">
        <f>G8</f>
        <v>0</v>
      </c>
      <c r="I4" s="889"/>
      <c r="J4" s="302">
        <f>INCC!G319</f>
        <v>0</v>
      </c>
      <c r="K4" s="886"/>
      <c r="L4" s="887"/>
      <c r="M4" s="143" t="s">
        <v>102</v>
      </c>
      <c r="N4" s="202"/>
      <c r="O4" s="296" t="str">
        <f>PROPOSTA!M3</f>
        <v/>
      </c>
      <c r="P4" s="278" t="str">
        <f>PROPOSTA!N3</f>
        <v/>
      </c>
      <c r="Q4" s="290">
        <f>PROPOSTA!O2</f>
        <v>0</v>
      </c>
      <c r="R4" s="149"/>
      <c r="S4" s="150"/>
      <c r="T4" s="18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Y4" s="69"/>
      <c r="AZ4" s="69"/>
      <c r="BA4" s="69"/>
      <c r="BB4" s="69"/>
    </row>
    <row r="5" spans="1:54" ht="14.4" customHeight="1" thickBot="1" x14ac:dyDescent="0.25">
      <c r="A5" s="173" t="s">
        <v>3</v>
      </c>
      <c r="B5" s="83"/>
      <c r="C5" s="310">
        <f>PROPOSTA!C6</f>
        <v>0</v>
      </c>
      <c r="D5" s="323"/>
      <c r="E5" s="324"/>
      <c r="F5" s="325" t="s">
        <v>59</v>
      </c>
      <c r="G5" s="305">
        <f>PROPOSTA!F6</f>
        <v>0</v>
      </c>
      <c r="H5" s="152" t="s">
        <v>68</v>
      </c>
      <c r="I5" s="153"/>
      <c r="J5" s="153"/>
      <c r="K5" s="894">
        <f>IF(OR(K7=0,K8=0),0,ROUND((K7/K8-1),4))</f>
        <v>0</v>
      </c>
      <c r="L5" s="895"/>
      <c r="M5" s="177" t="s">
        <v>70</v>
      </c>
      <c r="N5" s="203"/>
      <c r="O5" s="203"/>
      <c r="P5" s="46"/>
      <c r="Q5" s="883">
        <f>IF(OR(Q7=0,Q8=0),0,ROUND((Q7/Q8-1),4))</f>
        <v>0</v>
      </c>
      <c r="R5" s="148"/>
      <c r="S5" s="151"/>
      <c r="T5" s="829" t="s">
        <v>13</v>
      </c>
      <c r="U5" s="830"/>
      <c r="AU5" s="69"/>
      <c r="AV5" s="69"/>
      <c r="AY5" s="69"/>
      <c r="AZ5" s="69"/>
      <c r="BA5" s="69"/>
      <c r="BB5" s="69"/>
    </row>
    <row r="6" spans="1:54" ht="14.4" customHeight="1" x14ac:dyDescent="0.2">
      <c r="A6" s="146" t="s">
        <v>5</v>
      </c>
      <c r="B6" s="84"/>
      <c r="C6" s="308">
        <f>PROPOSTA!C7</f>
        <v>0</v>
      </c>
      <c r="D6" s="326"/>
      <c r="E6" s="327"/>
      <c r="F6" s="328" t="s">
        <v>60</v>
      </c>
      <c r="G6" s="306">
        <f>PROPOSTA!F7</f>
        <v>0</v>
      </c>
      <c r="H6" s="176" t="s">
        <v>71</v>
      </c>
      <c r="I6" s="153"/>
      <c r="J6" s="156"/>
      <c r="K6" s="896"/>
      <c r="L6" s="897"/>
      <c r="M6" s="178" t="s">
        <v>73</v>
      </c>
      <c r="N6" s="160"/>
      <c r="O6" s="294"/>
      <c r="P6" s="159"/>
      <c r="Q6" s="884"/>
      <c r="R6" s="164" t="s">
        <v>76</v>
      </c>
      <c r="S6" s="166">
        <f>Q1</f>
        <v>0</v>
      </c>
      <c r="T6" s="831"/>
      <c r="U6" s="832"/>
      <c r="AY6" s="69"/>
      <c r="AZ6" s="69"/>
      <c r="BA6" s="69"/>
      <c r="BB6" s="69"/>
    </row>
    <row r="7" spans="1:54" ht="14.4" customHeight="1" x14ac:dyDescent="0.2">
      <c r="A7" s="146" t="s">
        <v>77</v>
      </c>
      <c r="B7" s="84"/>
      <c r="C7" s="308">
        <f>PROPOSTA!I6</f>
        <v>0</v>
      </c>
      <c r="D7" s="326"/>
      <c r="E7" s="327"/>
      <c r="F7" s="329" t="s">
        <v>61</v>
      </c>
      <c r="G7" s="330"/>
      <c r="H7" s="142" t="s">
        <v>79</v>
      </c>
      <c r="I7" s="145"/>
      <c r="J7" s="174">
        <f>G8</f>
        <v>0</v>
      </c>
      <c r="K7" s="890"/>
      <c r="L7" s="891"/>
      <c r="M7" s="201" t="s">
        <v>101</v>
      </c>
      <c r="N7" s="158"/>
      <c r="O7" s="295" t="str">
        <f>IF(G8=0,"",IF(MONTH(G8)=1,12,(MONTH(G8)-1)))</f>
        <v/>
      </c>
      <c r="P7" s="293" t="str">
        <f>IF(G8=0,"",CONCATENATE("/  ",IF(MONTH(G8)=1,(YEAR(G8)-1),YEAR(G8))))</f>
        <v/>
      </c>
      <c r="Q7" s="289"/>
      <c r="R7" s="168" t="s">
        <v>58</v>
      </c>
      <c r="S7" s="157">
        <f>Q5</f>
        <v>0</v>
      </c>
      <c r="T7" s="831"/>
      <c r="U7" s="83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Y7" s="69"/>
      <c r="AZ7" s="69"/>
      <c r="BA7" s="69"/>
      <c r="BB7" s="69"/>
    </row>
    <row r="8" spans="1:54" ht="14.4" customHeight="1" thickBot="1" x14ac:dyDescent="0.25">
      <c r="A8" s="147" t="s">
        <v>7</v>
      </c>
      <c r="B8" s="85"/>
      <c r="C8" s="309">
        <f>PROPOSTA!C8</f>
        <v>0</v>
      </c>
      <c r="D8" s="331"/>
      <c r="E8" s="332"/>
      <c r="F8" s="333" t="s">
        <v>62</v>
      </c>
      <c r="G8" s="488"/>
      <c r="H8" s="143" t="s">
        <v>80</v>
      </c>
      <c r="I8" s="161"/>
      <c r="J8" s="175">
        <f>PROPOSTA!R6</f>
        <v>0</v>
      </c>
      <c r="K8" s="892">
        <f>PROPOSTA!V6</f>
        <v>0</v>
      </c>
      <c r="L8" s="893"/>
      <c r="M8" s="143" t="s">
        <v>102</v>
      </c>
      <c r="N8" s="202"/>
      <c r="O8" s="296" t="str">
        <f>PROPOSTA!M3</f>
        <v/>
      </c>
      <c r="P8" s="278" t="str">
        <f>PROPOSTA!N3</f>
        <v/>
      </c>
      <c r="Q8" s="290">
        <f>PROPOSTA!O3</f>
        <v>0</v>
      </c>
      <c r="R8" s="165" t="s">
        <v>74</v>
      </c>
      <c r="S8" s="167">
        <f>IF(Q5=0,0,ROUND((0.75*Q5+0.25*K5),4))</f>
        <v>0</v>
      </c>
      <c r="T8" s="831"/>
      <c r="U8" s="832"/>
      <c r="V8" s="199"/>
      <c r="AU8" s="69"/>
      <c r="AV8" s="69"/>
      <c r="AY8" s="69"/>
      <c r="AZ8" s="69"/>
      <c r="BA8" s="69"/>
      <c r="BB8" s="69"/>
    </row>
    <row r="9" spans="1:54" ht="15.6" customHeight="1" thickBot="1" x14ac:dyDescent="0.25">
      <c r="A9" s="139" t="s">
        <v>8</v>
      </c>
      <c r="B9" s="140" t="s">
        <v>9</v>
      </c>
      <c r="C9" s="138" t="s">
        <v>10</v>
      </c>
      <c r="D9" s="195"/>
      <c r="E9" s="129"/>
      <c r="F9" s="431" t="s">
        <v>162</v>
      </c>
      <c r="G9" s="431"/>
      <c r="H9" s="432"/>
      <c r="I9" s="37" t="s">
        <v>81</v>
      </c>
      <c r="J9" s="37"/>
      <c r="K9" s="181"/>
      <c r="L9" s="266"/>
      <c r="M9" s="185" t="s">
        <v>64</v>
      </c>
      <c r="N9" s="185"/>
      <c r="O9" s="291"/>
      <c r="P9" s="292" t="s">
        <v>65</v>
      </c>
      <c r="Q9" s="39"/>
      <c r="R9" s="128"/>
      <c r="S9" s="187" t="s">
        <v>66</v>
      </c>
      <c r="T9" s="881"/>
      <c r="U9" s="834"/>
      <c r="W9" s="263"/>
      <c r="X9" s="237"/>
      <c r="Y9" s="266"/>
      <c r="AY9" s="69"/>
      <c r="AZ9" s="69"/>
      <c r="BA9" s="69"/>
      <c r="BB9" s="69"/>
    </row>
    <row r="10" spans="1:54" ht="43.95" customHeight="1" thickBot="1" x14ac:dyDescent="0.25">
      <c r="A10" s="436" t="s">
        <v>14</v>
      </c>
      <c r="B10" s="437"/>
      <c r="C10" s="438"/>
      <c r="D10" s="439" t="s">
        <v>91</v>
      </c>
      <c r="E10" s="440" t="s">
        <v>23</v>
      </c>
      <c r="F10" s="877" t="s">
        <v>163</v>
      </c>
      <c r="G10" s="870"/>
      <c r="H10" s="871"/>
      <c r="I10" s="441" t="s">
        <v>82</v>
      </c>
      <c r="J10" s="442" t="s">
        <v>56</v>
      </c>
      <c r="K10" s="443" t="s">
        <v>57</v>
      </c>
      <c r="L10" s="444" t="s">
        <v>63</v>
      </c>
      <c r="M10" s="877" t="s">
        <v>164</v>
      </c>
      <c r="N10" s="870"/>
      <c r="O10" s="871"/>
      <c r="P10" s="869" t="s">
        <v>165</v>
      </c>
      <c r="Q10" s="870"/>
      <c r="R10" s="871"/>
      <c r="S10" s="445" t="s">
        <v>67</v>
      </c>
      <c r="T10" s="427" t="s">
        <v>15</v>
      </c>
      <c r="U10" s="90" t="s">
        <v>16</v>
      </c>
      <c r="W10" s="267" t="s">
        <v>139</v>
      </c>
      <c r="X10" s="269" t="s">
        <v>140</v>
      </c>
      <c r="Y10" s="268" t="s">
        <v>111</v>
      </c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Y10" s="69"/>
      <c r="AZ10" s="69"/>
      <c r="BA10" s="69"/>
      <c r="BB10" s="69"/>
    </row>
    <row r="11" spans="1:54" ht="10.8" thickBot="1" x14ac:dyDescent="0.25">
      <c r="A11" s="446"/>
      <c r="B11" s="371"/>
      <c r="C11" s="402" t="s">
        <v>17</v>
      </c>
      <c r="D11" s="447"/>
      <c r="E11" s="43"/>
      <c r="F11" s="908"/>
      <c r="G11" s="908"/>
      <c r="H11" s="908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383"/>
      <c r="T11" s="57" t="str">
        <f>IF(S11&gt;0,"X","")</f>
        <v/>
      </c>
      <c r="U11" s="46" t="str">
        <f>IF(T11="X","x",IF(P11&gt;0,"x",""))</f>
        <v/>
      </c>
      <c r="W11" s="450"/>
      <c r="X11" s="44"/>
      <c r="Y11" s="451"/>
      <c r="AU11" s="69"/>
      <c r="AV11" s="69"/>
      <c r="AY11" s="69"/>
      <c r="AZ11" s="69"/>
      <c r="BA11" s="69"/>
      <c r="BB11" s="69"/>
    </row>
    <row r="12" spans="1:54" ht="20.399999999999999" customHeight="1" x14ac:dyDescent="0.2">
      <c r="A12" s="414">
        <v>589420</v>
      </c>
      <c r="B12" s="417" t="s">
        <v>193</v>
      </c>
      <c r="C12" s="134" t="s">
        <v>171</v>
      </c>
      <c r="D12" s="193" t="s">
        <v>85</v>
      </c>
      <c r="E12" s="130" t="s">
        <v>18</v>
      </c>
      <c r="F12" s="878">
        <f>PROPOSTA!O12</f>
        <v>0</v>
      </c>
      <c r="G12" s="879">
        <f>PROPOSTA!Q12</f>
        <v>0</v>
      </c>
      <c r="H12" s="880"/>
      <c r="I12" s="412">
        <f t="shared" ref="I12:I13" si="0">$S$8</f>
        <v>0</v>
      </c>
      <c r="J12" s="902">
        <f>IF(F12=0,0,F12*(1+I12))</f>
        <v>0</v>
      </c>
      <c r="K12" s="903">
        <f>G12+J12</f>
        <v>0</v>
      </c>
      <c r="L12" s="413">
        <f t="shared" ref="L12:L38" si="1">Y12</f>
        <v>0</v>
      </c>
      <c r="M12" s="904">
        <f t="shared" ref="M12:M13" si="2">IF(Y12="excesso","excesso",IF(L12=0,0,ROUND(L12*F12,2)))</f>
        <v>0</v>
      </c>
      <c r="N12" s="905"/>
      <c r="O12" s="906"/>
      <c r="P12" s="907">
        <f>IF(L12=0,0,ROUND(L12*J12,2))</f>
        <v>0</v>
      </c>
      <c r="Q12" s="905"/>
      <c r="R12" s="906"/>
      <c r="S12" s="483">
        <f>P12-M12</f>
        <v>0</v>
      </c>
      <c r="U12" s="46" t="str">
        <f>IF(T12="X","x",IF(P12&gt;0,"x",""))</f>
        <v/>
      </c>
      <c r="W12" s="264">
        <f>IF('med-soma'!W12+saldo!X12&gt;PROPOSTA!R12,"EXCESSO",'med-soma'!W12+saldo!X12)</f>
        <v>0</v>
      </c>
      <c r="X12" s="270">
        <f>Y12</f>
        <v>0</v>
      </c>
      <c r="Y12" s="238">
        <f>IF('med-soma'!Y12="excesso","excesso",'med i'!Y12)</f>
        <v>0</v>
      </c>
      <c r="AY12" s="69"/>
      <c r="AZ12" s="69"/>
      <c r="BA12" s="69"/>
      <c r="BB12" s="69"/>
    </row>
    <row r="13" spans="1:54" x14ac:dyDescent="0.2">
      <c r="A13" s="49">
        <v>589190</v>
      </c>
      <c r="B13" s="50" t="s">
        <v>193</v>
      </c>
      <c r="C13" s="135" t="s">
        <v>172</v>
      </c>
      <c r="D13" s="194" t="s">
        <v>86</v>
      </c>
      <c r="E13" s="131" t="s">
        <v>18</v>
      </c>
      <c r="F13" s="856">
        <f>PROPOSTA!O13</f>
        <v>0</v>
      </c>
      <c r="G13" s="857">
        <f>PROPOSTA!Q13</f>
        <v>0</v>
      </c>
      <c r="H13" s="858"/>
      <c r="I13" s="179">
        <f t="shared" si="0"/>
        <v>0</v>
      </c>
      <c r="J13" s="898">
        <f t="shared" ref="J13:J31" si="3">IF(F13=0,0,F13*(1+I13))</f>
        <v>0</v>
      </c>
      <c r="K13" s="899">
        <f t="shared" ref="K13:K16" si="4">G13+J13</f>
        <v>0</v>
      </c>
      <c r="L13" s="275">
        <f t="shared" si="1"/>
        <v>0</v>
      </c>
      <c r="M13" s="852">
        <f t="shared" si="2"/>
        <v>0</v>
      </c>
      <c r="N13" s="853"/>
      <c r="O13" s="854"/>
      <c r="P13" s="855">
        <f t="shared" ref="P13" si="5">IF(L13=0,0,ROUND(L13*J13,2))</f>
        <v>0</v>
      </c>
      <c r="Q13" s="853"/>
      <c r="R13" s="854"/>
      <c r="S13" s="484">
        <f t="shared" ref="S13:S31" si="6">P13-M13</f>
        <v>0</v>
      </c>
      <c r="U13" s="46" t="str">
        <f t="shared" ref="U13:U66" si="7">IF(T13="X","x",IF(P13&gt;0,"x",""))</f>
        <v/>
      </c>
      <c r="W13" s="264">
        <f>IF('med-soma'!W13+saldo!X13&gt;PROPOSTA!R13,"EXCESSO",'med-soma'!W13+saldo!X13)</f>
        <v>0</v>
      </c>
      <c r="X13" s="270">
        <f t="shared" ref="X13:X31" si="8">Y13</f>
        <v>0</v>
      </c>
      <c r="Y13" s="239">
        <f>IF('med-soma'!Y13="excesso","excesso",'med i'!Y13)</f>
        <v>0</v>
      </c>
      <c r="Z13" s="46"/>
      <c r="AA13" s="46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Y13" s="69"/>
      <c r="AZ13" s="69"/>
      <c r="BA13" s="69"/>
      <c r="BB13" s="69"/>
    </row>
    <row r="14" spans="1:54" x14ac:dyDescent="0.2">
      <c r="A14" s="51">
        <v>589100</v>
      </c>
      <c r="B14" s="50" t="s">
        <v>193</v>
      </c>
      <c r="C14" s="136" t="s">
        <v>173</v>
      </c>
      <c r="D14" s="194" t="s">
        <v>76</v>
      </c>
      <c r="E14" s="131" t="s">
        <v>18</v>
      </c>
      <c r="F14" s="856">
        <f>PROPOSTA!O14</f>
        <v>0</v>
      </c>
      <c r="G14" s="857">
        <f>PROPOSTA!Q14</f>
        <v>0</v>
      </c>
      <c r="H14" s="858"/>
      <c r="I14" s="179">
        <f>$S$6</f>
        <v>0</v>
      </c>
      <c r="J14" s="898">
        <f t="shared" si="3"/>
        <v>0</v>
      </c>
      <c r="K14" s="899">
        <f t="shared" si="4"/>
        <v>0</v>
      </c>
      <c r="L14" s="275">
        <f t="shared" si="1"/>
        <v>0</v>
      </c>
      <c r="M14" s="852">
        <f t="shared" ref="M14:M38" si="9">IF(Y14="excesso","excesso",IF(L14=0,0,ROUND(L14*F14,2)))</f>
        <v>0</v>
      </c>
      <c r="N14" s="853"/>
      <c r="O14" s="854"/>
      <c r="P14" s="855">
        <f t="shared" ref="P14:P38" si="10">IF(L14=0,0,ROUND(L14*J14,2))</f>
        <v>0</v>
      </c>
      <c r="Q14" s="853"/>
      <c r="R14" s="854"/>
      <c r="S14" s="485">
        <f t="shared" si="6"/>
        <v>0</v>
      </c>
      <c r="U14" s="46" t="str">
        <f t="shared" si="7"/>
        <v/>
      </c>
      <c r="W14" s="264">
        <f>IF('med-soma'!W14+saldo!X14&gt;PROPOSTA!R14,"EXCESSO",'med-soma'!W14+saldo!X14)</f>
        <v>0</v>
      </c>
      <c r="X14" s="270">
        <f t="shared" si="8"/>
        <v>0</v>
      </c>
      <c r="Y14" s="239">
        <f>IF('med-soma'!Y14="excesso","excesso",'med i'!Y14)</f>
        <v>0</v>
      </c>
      <c r="Z14" s="69"/>
      <c r="AA14" s="69"/>
      <c r="AU14" s="69"/>
      <c r="AV14" s="69"/>
      <c r="AY14" s="69"/>
      <c r="AZ14" s="69"/>
      <c r="BA14" s="69"/>
      <c r="BB14" s="69"/>
    </row>
    <row r="15" spans="1:54" x14ac:dyDescent="0.2">
      <c r="A15" s="49">
        <v>589420</v>
      </c>
      <c r="B15" s="50" t="s">
        <v>193</v>
      </c>
      <c r="C15" s="135" t="s">
        <v>174</v>
      </c>
      <c r="D15" s="194" t="s">
        <v>85</v>
      </c>
      <c r="E15" s="131" t="s">
        <v>18</v>
      </c>
      <c r="F15" s="856">
        <f>PROPOSTA!O15</f>
        <v>0</v>
      </c>
      <c r="G15" s="857">
        <f>PROPOSTA!Q15</f>
        <v>0</v>
      </c>
      <c r="H15" s="858"/>
      <c r="I15" s="179">
        <f t="shared" ref="I15:I24" si="11">$S$8</f>
        <v>0</v>
      </c>
      <c r="J15" s="898">
        <f t="shared" si="3"/>
        <v>0</v>
      </c>
      <c r="K15" s="899">
        <f t="shared" si="4"/>
        <v>0</v>
      </c>
      <c r="L15" s="275">
        <f t="shared" si="1"/>
        <v>0</v>
      </c>
      <c r="M15" s="852">
        <f t="shared" si="9"/>
        <v>0</v>
      </c>
      <c r="N15" s="853"/>
      <c r="O15" s="854"/>
      <c r="P15" s="855">
        <f t="shared" si="10"/>
        <v>0</v>
      </c>
      <c r="Q15" s="853"/>
      <c r="R15" s="854"/>
      <c r="S15" s="485">
        <f t="shared" si="6"/>
        <v>0</v>
      </c>
      <c r="U15" s="46" t="str">
        <f t="shared" si="7"/>
        <v/>
      </c>
      <c r="W15" s="265">
        <f>IF('med-soma'!W15+saldo!X15&gt;PROPOSTA!R15,"EXCESSO",'med-soma'!W15+saldo!X15)</f>
        <v>0</v>
      </c>
      <c r="X15" s="270">
        <f t="shared" si="8"/>
        <v>0</v>
      </c>
      <c r="Y15" s="239">
        <f>IF('med-soma'!Y15="excesso","excesso",'med i'!Y15)</f>
        <v>0</v>
      </c>
      <c r="Z15" s="69"/>
      <c r="AA15" s="69"/>
      <c r="AY15" s="69"/>
      <c r="AZ15" s="69"/>
      <c r="BA15" s="69"/>
      <c r="BB15" s="69"/>
    </row>
    <row r="16" spans="1:54" x14ac:dyDescent="0.2">
      <c r="A16" s="53">
        <v>589520</v>
      </c>
      <c r="B16" s="50" t="s">
        <v>193</v>
      </c>
      <c r="C16" s="135" t="s">
        <v>175</v>
      </c>
      <c r="D16" s="194" t="s">
        <v>87</v>
      </c>
      <c r="E16" s="131" t="s">
        <v>18</v>
      </c>
      <c r="F16" s="856">
        <f>PROPOSTA!O16</f>
        <v>0</v>
      </c>
      <c r="G16" s="857">
        <f>PROPOSTA!Q16</f>
        <v>0</v>
      </c>
      <c r="H16" s="858"/>
      <c r="I16" s="179">
        <f t="shared" si="11"/>
        <v>0</v>
      </c>
      <c r="J16" s="898">
        <f t="shared" si="3"/>
        <v>0</v>
      </c>
      <c r="K16" s="899">
        <f t="shared" si="4"/>
        <v>0</v>
      </c>
      <c r="L16" s="275">
        <f t="shared" si="1"/>
        <v>0</v>
      </c>
      <c r="M16" s="852">
        <f t="shared" si="9"/>
        <v>0</v>
      </c>
      <c r="N16" s="853"/>
      <c r="O16" s="854"/>
      <c r="P16" s="855">
        <f t="shared" si="10"/>
        <v>0</v>
      </c>
      <c r="Q16" s="853"/>
      <c r="R16" s="854"/>
      <c r="S16" s="485">
        <f t="shared" si="6"/>
        <v>0</v>
      </c>
      <c r="U16" s="46" t="str">
        <f t="shared" si="7"/>
        <v/>
      </c>
      <c r="W16" s="265">
        <f>IF('med-soma'!W16+saldo!X16&gt;PROPOSTA!R16,"EXCESSO",'med-soma'!W16+saldo!X16)</f>
        <v>0</v>
      </c>
      <c r="X16" s="270">
        <f t="shared" si="8"/>
        <v>0</v>
      </c>
      <c r="Y16" s="239">
        <f>IF('med-soma'!Y16="excesso","excesso",'med i'!Y16)</f>
        <v>0</v>
      </c>
      <c r="Z16" s="69"/>
      <c r="AA16" s="69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Y16" s="69"/>
      <c r="AZ16" s="69"/>
      <c r="BA16" s="69"/>
      <c r="BB16" s="69"/>
    </row>
    <row r="17" spans="1:54" x14ac:dyDescent="0.2">
      <c r="A17" s="53">
        <v>589520</v>
      </c>
      <c r="B17" s="50" t="s">
        <v>193</v>
      </c>
      <c r="C17" s="135" t="s">
        <v>176</v>
      </c>
      <c r="D17" s="194" t="s">
        <v>87</v>
      </c>
      <c r="E17" s="131" t="s">
        <v>18</v>
      </c>
      <c r="F17" s="856">
        <f>PROPOSTA!O17</f>
        <v>0</v>
      </c>
      <c r="G17" s="857">
        <f>PROPOSTA!Q17</f>
        <v>0</v>
      </c>
      <c r="H17" s="858"/>
      <c r="I17" s="179">
        <f t="shared" si="11"/>
        <v>0</v>
      </c>
      <c r="J17" s="898">
        <f t="shared" si="3"/>
        <v>0</v>
      </c>
      <c r="K17" s="899">
        <f t="shared" ref="K17:K38" si="12">G17+J17</f>
        <v>0</v>
      </c>
      <c r="L17" s="275">
        <f t="shared" si="1"/>
        <v>0</v>
      </c>
      <c r="M17" s="852">
        <f t="shared" si="9"/>
        <v>0</v>
      </c>
      <c r="N17" s="853"/>
      <c r="O17" s="854"/>
      <c r="P17" s="855">
        <f t="shared" si="10"/>
        <v>0</v>
      </c>
      <c r="Q17" s="853"/>
      <c r="R17" s="854"/>
      <c r="S17" s="485">
        <f t="shared" si="6"/>
        <v>0</v>
      </c>
      <c r="U17" s="46" t="str">
        <f t="shared" si="7"/>
        <v/>
      </c>
      <c r="W17" s="265">
        <f>IF('med-soma'!W17+saldo!X17&gt;PROPOSTA!R17,"EXCESSO",'med-soma'!W17+saldo!X17)</f>
        <v>0</v>
      </c>
      <c r="X17" s="270">
        <f t="shared" si="8"/>
        <v>0</v>
      </c>
      <c r="Y17" s="239">
        <f>IF('med-soma'!Y17="excesso","excesso",'med i'!Y17)</f>
        <v>0</v>
      </c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Y17" s="69"/>
      <c r="AZ17" s="69"/>
      <c r="BA17" s="69"/>
      <c r="BB17" s="69"/>
    </row>
    <row r="18" spans="1:54" x14ac:dyDescent="0.2">
      <c r="A18" s="53">
        <v>589520</v>
      </c>
      <c r="B18" s="50" t="s">
        <v>193</v>
      </c>
      <c r="C18" s="135" t="s">
        <v>177</v>
      </c>
      <c r="D18" s="194" t="s">
        <v>87</v>
      </c>
      <c r="E18" s="131" t="s">
        <v>18</v>
      </c>
      <c r="F18" s="856">
        <f>PROPOSTA!O18</f>
        <v>0</v>
      </c>
      <c r="G18" s="857">
        <f>PROPOSTA!Q18</f>
        <v>0</v>
      </c>
      <c r="H18" s="858"/>
      <c r="I18" s="179">
        <f t="shared" si="11"/>
        <v>0</v>
      </c>
      <c r="J18" s="898">
        <f t="shared" si="3"/>
        <v>0</v>
      </c>
      <c r="K18" s="899">
        <f t="shared" si="12"/>
        <v>0</v>
      </c>
      <c r="L18" s="275">
        <f t="shared" si="1"/>
        <v>0</v>
      </c>
      <c r="M18" s="852">
        <f t="shared" si="9"/>
        <v>0</v>
      </c>
      <c r="N18" s="853"/>
      <c r="O18" s="854"/>
      <c r="P18" s="855">
        <f t="shared" si="10"/>
        <v>0</v>
      </c>
      <c r="Q18" s="853"/>
      <c r="R18" s="854"/>
      <c r="S18" s="485">
        <f t="shared" si="6"/>
        <v>0</v>
      </c>
      <c r="U18" s="46" t="str">
        <f t="shared" si="7"/>
        <v/>
      </c>
      <c r="W18" s="265">
        <f>IF('med-soma'!W18+saldo!X18&gt;PROPOSTA!R18,"EXCESSO",'med-soma'!W18+saldo!X18)</f>
        <v>0</v>
      </c>
      <c r="X18" s="270">
        <f t="shared" si="8"/>
        <v>0</v>
      </c>
      <c r="Y18" s="239">
        <f>IF('med-soma'!Y18="excesso","excesso",'med i'!Y18)</f>
        <v>0</v>
      </c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Y18" s="69"/>
      <c r="AZ18" s="69"/>
      <c r="BA18" s="69"/>
      <c r="BB18" s="69"/>
    </row>
    <row r="19" spans="1:54" x14ac:dyDescent="0.2">
      <c r="A19" s="53">
        <v>589520</v>
      </c>
      <c r="B19" s="50" t="s">
        <v>193</v>
      </c>
      <c r="C19" s="135" t="s">
        <v>178</v>
      </c>
      <c r="D19" s="194" t="s">
        <v>87</v>
      </c>
      <c r="E19" s="131" t="s">
        <v>18</v>
      </c>
      <c r="F19" s="856">
        <f>PROPOSTA!O19</f>
        <v>0</v>
      </c>
      <c r="G19" s="857">
        <f>PROPOSTA!Q19</f>
        <v>0</v>
      </c>
      <c r="H19" s="858"/>
      <c r="I19" s="179">
        <f t="shared" si="11"/>
        <v>0</v>
      </c>
      <c r="J19" s="898">
        <f t="shared" si="3"/>
        <v>0</v>
      </c>
      <c r="K19" s="899">
        <f t="shared" si="12"/>
        <v>0</v>
      </c>
      <c r="L19" s="275">
        <f t="shared" si="1"/>
        <v>0</v>
      </c>
      <c r="M19" s="852">
        <f t="shared" si="9"/>
        <v>0</v>
      </c>
      <c r="N19" s="853"/>
      <c r="O19" s="854"/>
      <c r="P19" s="855">
        <f t="shared" si="10"/>
        <v>0</v>
      </c>
      <c r="Q19" s="853"/>
      <c r="R19" s="854"/>
      <c r="S19" s="485">
        <f t="shared" si="6"/>
        <v>0</v>
      </c>
      <c r="U19" s="46" t="str">
        <f t="shared" si="7"/>
        <v/>
      </c>
      <c r="W19" s="265">
        <f>IF('med-soma'!W19+saldo!X19&gt;PROPOSTA!R19,"EXCESSO",'med-soma'!W19+saldo!X19)</f>
        <v>0</v>
      </c>
      <c r="X19" s="270">
        <f t="shared" si="8"/>
        <v>0</v>
      </c>
      <c r="Y19" s="239">
        <f>IF('med-soma'!Y19="excesso","excesso",'med i'!Y19)</f>
        <v>0</v>
      </c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Y19" s="69"/>
      <c r="AZ19" s="69"/>
      <c r="BA19" s="69"/>
      <c r="BB19" s="69"/>
    </row>
    <row r="20" spans="1:54" x14ac:dyDescent="0.2">
      <c r="A20" s="53">
        <v>589220</v>
      </c>
      <c r="B20" s="50" t="s">
        <v>193</v>
      </c>
      <c r="C20" s="135" t="s">
        <v>194</v>
      </c>
      <c r="D20" s="194" t="s">
        <v>195</v>
      </c>
      <c r="E20" s="131" t="s">
        <v>18</v>
      </c>
      <c r="F20" s="856">
        <f>PROPOSTA!O20</f>
        <v>0</v>
      </c>
      <c r="G20" s="857">
        <f>PROPOSTA!Q20</f>
        <v>0</v>
      </c>
      <c r="H20" s="858"/>
      <c r="I20" s="179">
        <f t="shared" si="11"/>
        <v>0</v>
      </c>
      <c r="J20" s="898">
        <f t="shared" si="3"/>
        <v>0</v>
      </c>
      <c r="K20" s="899">
        <f t="shared" si="12"/>
        <v>0</v>
      </c>
      <c r="L20" s="275">
        <f t="shared" si="1"/>
        <v>0</v>
      </c>
      <c r="M20" s="852">
        <f t="shared" si="9"/>
        <v>0</v>
      </c>
      <c r="N20" s="853"/>
      <c r="O20" s="854"/>
      <c r="P20" s="855">
        <f t="shared" si="10"/>
        <v>0</v>
      </c>
      <c r="Q20" s="853"/>
      <c r="R20" s="854"/>
      <c r="S20" s="485">
        <f t="shared" si="6"/>
        <v>0</v>
      </c>
      <c r="U20" s="46" t="str">
        <f t="shared" si="7"/>
        <v/>
      </c>
      <c r="W20" s="265">
        <f>IF('med-soma'!W20+saldo!X20&gt;PROPOSTA!R20,"EXCESSO",'med-soma'!W20+saldo!X20)</f>
        <v>0</v>
      </c>
      <c r="X20" s="270">
        <f t="shared" si="8"/>
        <v>0</v>
      </c>
      <c r="Y20" s="239">
        <f>IF('med-soma'!Y20="excesso","excesso",'med i'!Y20)</f>
        <v>0</v>
      </c>
      <c r="AA20" s="137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Y20" s="69"/>
      <c r="AZ20" s="69"/>
      <c r="BA20" s="69"/>
      <c r="BB20" s="69"/>
    </row>
    <row r="21" spans="1:54" x14ac:dyDescent="0.2">
      <c r="A21" s="53">
        <v>589320</v>
      </c>
      <c r="B21" s="50" t="s">
        <v>193</v>
      </c>
      <c r="C21" s="135" t="s">
        <v>179</v>
      </c>
      <c r="D21" s="194" t="s">
        <v>88</v>
      </c>
      <c r="E21" s="131" t="s">
        <v>18</v>
      </c>
      <c r="F21" s="856">
        <f>PROPOSTA!O21</f>
        <v>0</v>
      </c>
      <c r="G21" s="857">
        <f>PROPOSTA!Q21</f>
        <v>0</v>
      </c>
      <c r="H21" s="858"/>
      <c r="I21" s="179">
        <f t="shared" si="11"/>
        <v>0</v>
      </c>
      <c r="J21" s="898">
        <f t="shared" si="3"/>
        <v>0</v>
      </c>
      <c r="K21" s="899">
        <f t="shared" si="12"/>
        <v>0</v>
      </c>
      <c r="L21" s="275">
        <f t="shared" si="1"/>
        <v>0</v>
      </c>
      <c r="M21" s="852">
        <f t="shared" si="9"/>
        <v>0</v>
      </c>
      <c r="N21" s="853"/>
      <c r="O21" s="854"/>
      <c r="P21" s="855">
        <f t="shared" si="10"/>
        <v>0</v>
      </c>
      <c r="Q21" s="853"/>
      <c r="R21" s="854"/>
      <c r="S21" s="485">
        <f t="shared" si="6"/>
        <v>0</v>
      </c>
      <c r="U21" s="46" t="str">
        <f t="shared" si="7"/>
        <v/>
      </c>
      <c r="W21" s="265">
        <f>IF('med-soma'!W21+saldo!X21&gt;PROPOSTA!R21,"EXCESSO",'med-soma'!W21+saldo!X21)</f>
        <v>0</v>
      </c>
      <c r="X21" s="270">
        <f t="shared" si="8"/>
        <v>0</v>
      </c>
      <c r="Y21" s="239">
        <f>IF('med-soma'!Y21="excesso","excesso",'med i'!Y21)</f>
        <v>0</v>
      </c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Y21" s="69"/>
      <c r="AZ21" s="69"/>
      <c r="BA21" s="69"/>
      <c r="BB21" s="69"/>
    </row>
    <row r="22" spans="1:54" x14ac:dyDescent="0.2">
      <c r="A22" s="53">
        <v>589320</v>
      </c>
      <c r="B22" s="50" t="s">
        <v>193</v>
      </c>
      <c r="C22" s="135" t="s">
        <v>180</v>
      </c>
      <c r="D22" s="194" t="s">
        <v>88</v>
      </c>
      <c r="E22" s="131" t="s">
        <v>18</v>
      </c>
      <c r="F22" s="856">
        <f>PROPOSTA!O22</f>
        <v>0</v>
      </c>
      <c r="G22" s="857">
        <f>PROPOSTA!Q22</f>
        <v>0</v>
      </c>
      <c r="H22" s="858"/>
      <c r="I22" s="179">
        <f t="shared" si="11"/>
        <v>0</v>
      </c>
      <c r="J22" s="898">
        <f t="shared" si="3"/>
        <v>0</v>
      </c>
      <c r="K22" s="899">
        <f t="shared" si="12"/>
        <v>0</v>
      </c>
      <c r="L22" s="275">
        <f t="shared" si="1"/>
        <v>0</v>
      </c>
      <c r="M22" s="852">
        <f t="shared" si="9"/>
        <v>0</v>
      </c>
      <c r="N22" s="853"/>
      <c r="O22" s="854"/>
      <c r="P22" s="855">
        <f t="shared" si="10"/>
        <v>0</v>
      </c>
      <c r="Q22" s="853"/>
      <c r="R22" s="854"/>
      <c r="S22" s="485">
        <f t="shared" si="6"/>
        <v>0</v>
      </c>
      <c r="U22" s="46" t="str">
        <f t="shared" si="7"/>
        <v/>
      </c>
      <c r="W22" s="265">
        <f>IF('med-soma'!W22+saldo!X22&gt;PROPOSTA!R22,"EXCESSO",'med-soma'!W22+saldo!X22)</f>
        <v>0</v>
      </c>
      <c r="X22" s="270">
        <f t="shared" si="8"/>
        <v>0</v>
      </c>
      <c r="Y22" s="239">
        <f>IF('med-soma'!Y22="excesso","excesso",'med i'!Y22)</f>
        <v>0</v>
      </c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Y22" s="69"/>
      <c r="AZ22" s="69"/>
      <c r="BA22" s="69"/>
      <c r="BB22" s="69"/>
    </row>
    <row r="23" spans="1:54" x14ac:dyDescent="0.2">
      <c r="A23" s="53">
        <v>589320</v>
      </c>
      <c r="B23" s="50" t="s">
        <v>193</v>
      </c>
      <c r="C23" s="135" t="s">
        <v>181</v>
      </c>
      <c r="D23" s="194" t="s">
        <v>88</v>
      </c>
      <c r="E23" s="131" t="s">
        <v>18</v>
      </c>
      <c r="F23" s="856">
        <f>PROPOSTA!O23</f>
        <v>0</v>
      </c>
      <c r="G23" s="857">
        <f>PROPOSTA!Q23</f>
        <v>0</v>
      </c>
      <c r="H23" s="858"/>
      <c r="I23" s="179">
        <f t="shared" si="11"/>
        <v>0</v>
      </c>
      <c r="J23" s="898">
        <f t="shared" si="3"/>
        <v>0</v>
      </c>
      <c r="K23" s="899">
        <f t="shared" si="12"/>
        <v>0</v>
      </c>
      <c r="L23" s="275">
        <f t="shared" si="1"/>
        <v>0</v>
      </c>
      <c r="M23" s="852">
        <f t="shared" si="9"/>
        <v>0</v>
      </c>
      <c r="N23" s="853"/>
      <c r="O23" s="854"/>
      <c r="P23" s="855">
        <f t="shared" si="10"/>
        <v>0</v>
      </c>
      <c r="Q23" s="853"/>
      <c r="R23" s="854"/>
      <c r="S23" s="485">
        <f t="shared" si="6"/>
        <v>0</v>
      </c>
      <c r="U23" s="46" t="str">
        <f t="shared" si="7"/>
        <v/>
      </c>
      <c r="W23" s="265">
        <f>IF('med-soma'!W23+saldo!X23&gt;PROPOSTA!R23,"EXCESSO",'med-soma'!W23+saldo!X23)</f>
        <v>0</v>
      </c>
      <c r="X23" s="270">
        <f t="shared" si="8"/>
        <v>0</v>
      </c>
      <c r="Y23" s="239">
        <f>IF('med-soma'!Y23="excesso","excesso",'med i'!Y23)</f>
        <v>0</v>
      </c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Y23" s="69"/>
      <c r="AZ23" s="69"/>
      <c r="BA23" s="69"/>
      <c r="BB23" s="69"/>
    </row>
    <row r="24" spans="1:54" x14ac:dyDescent="0.2">
      <c r="A24" s="53">
        <v>589520</v>
      </c>
      <c r="B24" s="50" t="s">
        <v>193</v>
      </c>
      <c r="C24" s="135" t="s">
        <v>182</v>
      </c>
      <c r="D24" s="194" t="s">
        <v>87</v>
      </c>
      <c r="E24" s="131" t="s">
        <v>18</v>
      </c>
      <c r="F24" s="856">
        <f>PROPOSTA!O24</f>
        <v>0</v>
      </c>
      <c r="G24" s="857">
        <f>PROPOSTA!Q24</f>
        <v>0</v>
      </c>
      <c r="H24" s="858"/>
      <c r="I24" s="179">
        <f t="shared" si="11"/>
        <v>0</v>
      </c>
      <c r="J24" s="898">
        <f t="shared" si="3"/>
        <v>0</v>
      </c>
      <c r="K24" s="899">
        <f t="shared" si="12"/>
        <v>0</v>
      </c>
      <c r="L24" s="275">
        <f t="shared" si="1"/>
        <v>0</v>
      </c>
      <c r="M24" s="852">
        <f t="shared" si="9"/>
        <v>0</v>
      </c>
      <c r="N24" s="853"/>
      <c r="O24" s="854"/>
      <c r="P24" s="855">
        <f t="shared" si="10"/>
        <v>0</v>
      </c>
      <c r="Q24" s="853"/>
      <c r="R24" s="854"/>
      <c r="S24" s="485">
        <f t="shared" si="6"/>
        <v>0</v>
      </c>
      <c r="U24" s="46" t="str">
        <f t="shared" si="7"/>
        <v/>
      </c>
      <c r="W24" s="265">
        <f>IF('med-soma'!W24+saldo!X24&gt;PROPOSTA!R24,"EXCESSO",'med-soma'!W24+saldo!X24)</f>
        <v>0</v>
      </c>
      <c r="X24" s="270">
        <f t="shared" si="8"/>
        <v>0</v>
      </c>
      <c r="Y24" s="239">
        <f>IF('med-soma'!Y24="excesso","excesso",'med i'!Y24)</f>
        <v>0</v>
      </c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Y24" s="69"/>
      <c r="AZ24" s="69"/>
      <c r="BA24" s="69"/>
      <c r="BB24" s="69"/>
    </row>
    <row r="25" spans="1:54" x14ac:dyDescent="0.2">
      <c r="A25" s="53">
        <v>589000</v>
      </c>
      <c r="B25" s="50" t="s">
        <v>193</v>
      </c>
      <c r="C25" s="135" t="s">
        <v>183</v>
      </c>
      <c r="D25" s="194" t="s">
        <v>89</v>
      </c>
      <c r="E25" s="131" t="s">
        <v>18</v>
      </c>
      <c r="F25" s="856">
        <f>PROPOSTA!O25</f>
        <v>0</v>
      </c>
      <c r="G25" s="857">
        <f>PROPOSTA!Q25</f>
        <v>0</v>
      </c>
      <c r="H25" s="858"/>
      <c r="I25" s="179">
        <f t="shared" ref="I25:I37" si="13">$S$7</f>
        <v>0</v>
      </c>
      <c r="J25" s="898">
        <f t="shared" si="3"/>
        <v>0</v>
      </c>
      <c r="K25" s="899">
        <f t="shared" si="12"/>
        <v>0</v>
      </c>
      <c r="L25" s="275">
        <f t="shared" si="1"/>
        <v>0</v>
      </c>
      <c r="M25" s="852">
        <f t="shared" si="9"/>
        <v>0</v>
      </c>
      <c r="N25" s="853"/>
      <c r="O25" s="854"/>
      <c r="P25" s="855">
        <f t="shared" si="10"/>
        <v>0</v>
      </c>
      <c r="Q25" s="853"/>
      <c r="R25" s="854"/>
      <c r="S25" s="485">
        <f t="shared" si="6"/>
        <v>0</v>
      </c>
      <c r="U25" s="46" t="str">
        <f t="shared" si="7"/>
        <v/>
      </c>
      <c r="W25" s="265">
        <f>IF('med-soma'!W25+saldo!X25&gt;PROPOSTA!R25,"EXCESSO",'med-soma'!W25+saldo!X25)</f>
        <v>0</v>
      </c>
      <c r="X25" s="270">
        <f t="shared" si="8"/>
        <v>0</v>
      </c>
      <c r="Y25" s="239">
        <f>IF('med-soma'!Y25="excesso","excesso",'med i'!Y25)</f>
        <v>0</v>
      </c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Y25" s="69"/>
      <c r="AZ25" s="69"/>
      <c r="BA25" s="69"/>
      <c r="BB25" s="69"/>
    </row>
    <row r="26" spans="1:54" x14ac:dyDescent="0.2">
      <c r="A26" s="53">
        <v>589000</v>
      </c>
      <c r="B26" s="50" t="s">
        <v>193</v>
      </c>
      <c r="C26" s="135" t="s">
        <v>184</v>
      </c>
      <c r="D26" s="194" t="s">
        <v>89</v>
      </c>
      <c r="E26" s="131" t="s">
        <v>18</v>
      </c>
      <c r="F26" s="856">
        <f>PROPOSTA!O26</f>
        <v>0</v>
      </c>
      <c r="G26" s="857">
        <f>PROPOSTA!Q26</f>
        <v>0</v>
      </c>
      <c r="H26" s="858"/>
      <c r="I26" s="179">
        <f t="shared" si="13"/>
        <v>0</v>
      </c>
      <c r="J26" s="898">
        <f t="shared" si="3"/>
        <v>0</v>
      </c>
      <c r="K26" s="899">
        <f t="shared" si="12"/>
        <v>0</v>
      </c>
      <c r="L26" s="275">
        <f t="shared" si="1"/>
        <v>0</v>
      </c>
      <c r="M26" s="852">
        <f t="shared" si="9"/>
        <v>0</v>
      </c>
      <c r="N26" s="853"/>
      <c r="O26" s="854"/>
      <c r="P26" s="855">
        <f t="shared" si="10"/>
        <v>0</v>
      </c>
      <c r="Q26" s="853"/>
      <c r="R26" s="854"/>
      <c r="S26" s="485">
        <f t="shared" si="6"/>
        <v>0</v>
      </c>
      <c r="U26" s="46" t="str">
        <f t="shared" si="7"/>
        <v/>
      </c>
      <c r="W26" s="265">
        <f>IF('med-soma'!W26+saldo!X26&gt;PROPOSTA!R26,"EXCESSO",'med-soma'!W26+saldo!X26)</f>
        <v>0</v>
      </c>
      <c r="X26" s="270">
        <f t="shared" si="8"/>
        <v>0</v>
      </c>
      <c r="Y26" s="239">
        <f>IF('med-soma'!Y26="excesso","excesso",'med i'!Y26)</f>
        <v>0</v>
      </c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Y26" s="69"/>
      <c r="AZ26" s="69"/>
      <c r="BA26" s="69"/>
      <c r="BB26" s="69"/>
    </row>
    <row r="27" spans="1:54" x14ac:dyDescent="0.2">
      <c r="A27" s="53">
        <v>589000</v>
      </c>
      <c r="B27" s="50" t="s">
        <v>193</v>
      </c>
      <c r="C27" s="135" t="s">
        <v>185</v>
      </c>
      <c r="D27" s="194" t="s">
        <v>89</v>
      </c>
      <c r="E27" s="131" t="s">
        <v>18</v>
      </c>
      <c r="F27" s="856">
        <f>PROPOSTA!O27</f>
        <v>0</v>
      </c>
      <c r="G27" s="857">
        <f>PROPOSTA!Q27</f>
        <v>0</v>
      </c>
      <c r="H27" s="858"/>
      <c r="I27" s="179">
        <f t="shared" si="13"/>
        <v>0</v>
      </c>
      <c r="J27" s="898">
        <f t="shared" si="3"/>
        <v>0</v>
      </c>
      <c r="K27" s="899">
        <f t="shared" si="12"/>
        <v>0</v>
      </c>
      <c r="L27" s="275">
        <f t="shared" si="1"/>
        <v>0</v>
      </c>
      <c r="M27" s="852">
        <f t="shared" si="9"/>
        <v>0</v>
      </c>
      <c r="N27" s="853"/>
      <c r="O27" s="854"/>
      <c r="P27" s="855">
        <f t="shared" si="10"/>
        <v>0</v>
      </c>
      <c r="Q27" s="853"/>
      <c r="R27" s="854"/>
      <c r="S27" s="485">
        <f t="shared" si="6"/>
        <v>0</v>
      </c>
      <c r="U27" s="46" t="str">
        <f t="shared" si="7"/>
        <v/>
      </c>
      <c r="W27" s="265">
        <f>IF('med-soma'!W27+saldo!X27&gt;PROPOSTA!R27,"EXCESSO",'med-soma'!W27+saldo!X27)</f>
        <v>0</v>
      </c>
      <c r="X27" s="270">
        <f t="shared" si="8"/>
        <v>0</v>
      </c>
      <c r="Y27" s="239">
        <f>IF('med-soma'!Y27="excesso","excesso",'med i'!Y27)</f>
        <v>0</v>
      </c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Y27" s="69"/>
      <c r="AZ27" s="69"/>
      <c r="BA27" s="69"/>
      <c r="BB27" s="69"/>
    </row>
    <row r="28" spans="1:54" x14ac:dyDescent="0.2">
      <c r="A28" s="53">
        <v>589000</v>
      </c>
      <c r="B28" s="50" t="s">
        <v>193</v>
      </c>
      <c r="C28" s="135" t="s">
        <v>186</v>
      </c>
      <c r="D28" s="194" t="s">
        <v>89</v>
      </c>
      <c r="E28" s="131" t="s">
        <v>18</v>
      </c>
      <c r="F28" s="856">
        <f>PROPOSTA!O28</f>
        <v>0</v>
      </c>
      <c r="G28" s="857">
        <f>PROPOSTA!Q28</f>
        <v>0</v>
      </c>
      <c r="H28" s="858"/>
      <c r="I28" s="179">
        <f t="shared" si="13"/>
        <v>0</v>
      </c>
      <c r="J28" s="898">
        <f t="shared" si="3"/>
        <v>0</v>
      </c>
      <c r="K28" s="899">
        <f t="shared" si="12"/>
        <v>0</v>
      </c>
      <c r="L28" s="275">
        <f t="shared" si="1"/>
        <v>0</v>
      </c>
      <c r="M28" s="852">
        <f t="shared" si="9"/>
        <v>0</v>
      </c>
      <c r="N28" s="853"/>
      <c r="O28" s="854"/>
      <c r="P28" s="855">
        <f t="shared" si="10"/>
        <v>0</v>
      </c>
      <c r="Q28" s="853"/>
      <c r="R28" s="854"/>
      <c r="S28" s="485">
        <f t="shared" si="6"/>
        <v>0</v>
      </c>
      <c r="U28" s="46" t="str">
        <f t="shared" si="7"/>
        <v/>
      </c>
      <c r="W28" s="265">
        <f>IF('med-soma'!W28+saldo!X28&gt;PROPOSTA!R28,"EXCESSO",'med-soma'!W28+saldo!X28)</f>
        <v>0</v>
      </c>
      <c r="X28" s="270">
        <f t="shared" si="8"/>
        <v>0</v>
      </c>
      <c r="Y28" s="239">
        <f>IF('med-soma'!Y28="excesso","excesso",'med i'!Y28)</f>
        <v>0</v>
      </c>
      <c r="AU28" s="69"/>
      <c r="AV28" s="69"/>
      <c r="AY28" s="69"/>
      <c r="AZ28" s="69"/>
      <c r="BA28" s="69"/>
      <c r="BB28" s="69"/>
    </row>
    <row r="29" spans="1:54" x14ac:dyDescent="0.2">
      <c r="A29" s="53">
        <v>589000</v>
      </c>
      <c r="B29" s="50" t="s">
        <v>193</v>
      </c>
      <c r="C29" s="135" t="s">
        <v>187</v>
      </c>
      <c r="D29" s="194" t="s">
        <v>89</v>
      </c>
      <c r="E29" s="131" t="s">
        <v>18</v>
      </c>
      <c r="F29" s="856">
        <f>PROPOSTA!O29</f>
        <v>0</v>
      </c>
      <c r="G29" s="857">
        <f>PROPOSTA!Q29</f>
        <v>0</v>
      </c>
      <c r="H29" s="858"/>
      <c r="I29" s="179">
        <f t="shared" si="13"/>
        <v>0</v>
      </c>
      <c r="J29" s="898">
        <f t="shared" si="3"/>
        <v>0</v>
      </c>
      <c r="K29" s="899">
        <f t="shared" si="12"/>
        <v>0</v>
      </c>
      <c r="L29" s="275">
        <f t="shared" si="1"/>
        <v>0</v>
      </c>
      <c r="M29" s="852">
        <f t="shared" si="9"/>
        <v>0</v>
      </c>
      <c r="N29" s="853"/>
      <c r="O29" s="854"/>
      <c r="P29" s="855">
        <f t="shared" si="10"/>
        <v>0</v>
      </c>
      <c r="Q29" s="853"/>
      <c r="R29" s="854"/>
      <c r="S29" s="485">
        <f t="shared" si="6"/>
        <v>0</v>
      </c>
      <c r="U29" s="46" t="str">
        <f t="shared" si="7"/>
        <v/>
      </c>
      <c r="W29" s="265">
        <f>IF('med-soma'!W29+saldo!X29&gt;PROPOSTA!R29,"EXCESSO",'med-soma'!W29+saldo!X29)</f>
        <v>0</v>
      </c>
      <c r="X29" s="270">
        <f t="shared" si="8"/>
        <v>0</v>
      </c>
      <c r="Y29" s="239">
        <f>IF('med-soma'!Y29="excesso","excesso",'med i'!Y29)</f>
        <v>0</v>
      </c>
      <c r="AY29" s="69"/>
      <c r="AZ29" s="69"/>
      <c r="BA29" s="69"/>
      <c r="BB29" s="69"/>
    </row>
    <row r="30" spans="1:54" x14ac:dyDescent="0.2">
      <c r="A30" s="53">
        <v>589000</v>
      </c>
      <c r="B30" s="50" t="s">
        <v>193</v>
      </c>
      <c r="C30" s="135" t="s">
        <v>188</v>
      </c>
      <c r="D30" s="194" t="s">
        <v>89</v>
      </c>
      <c r="E30" s="131" t="s">
        <v>18</v>
      </c>
      <c r="F30" s="856">
        <f>PROPOSTA!O30</f>
        <v>0</v>
      </c>
      <c r="G30" s="857">
        <f>PROPOSTA!Q30</f>
        <v>0</v>
      </c>
      <c r="H30" s="858"/>
      <c r="I30" s="179">
        <f t="shared" si="13"/>
        <v>0</v>
      </c>
      <c r="J30" s="898">
        <f t="shared" si="3"/>
        <v>0</v>
      </c>
      <c r="K30" s="899">
        <f t="shared" si="12"/>
        <v>0</v>
      </c>
      <c r="L30" s="275">
        <f t="shared" si="1"/>
        <v>0</v>
      </c>
      <c r="M30" s="852">
        <f t="shared" si="9"/>
        <v>0</v>
      </c>
      <c r="N30" s="853"/>
      <c r="O30" s="854"/>
      <c r="P30" s="855">
        <f t="shared" si="10"/>
        <v>0</v>
      </c>
      <c r="Q30" s="853"/>
      <c r="R30" s="854"/>
      <c r="S30" s="485">
        <f t="shared" si="6"/>
        <v>0</v>
      </c>
      <c r="U30" s="46" t="str">
        <f t="shared" si="7"/>
        <v/>
      </c>
      <c r="W30" s="265">
        <f>IF('med-soma'!W30+saldo!X30&gt;PROPOSTA!R30,"EXCESSO",'med-soma'!W30+saldo!X30)</f>
        <v>0</v>
      </c>
      <c r="X30" s="270">
        <f t="shared" si="8"/>
        <v>0</v>
      </c>
      <c r="Y30" s="239">
        <f>IF('med-soma'!Y30="excesso","excesso",'med i'!Y30)</f>
        <v>0</v>
      </c>
      <c r="AA30" s="243"/>
      <c r="AU30" s="69"/>
      <c r="AV30" s="69"/>
      <c r="AY30" s="69"/>
      <c r="AZ30" s="69"/>
      <c r="BA30" s="69"/>
      <c r="BB30" s="69"/>
    </row>
    <row r="31" spans="1:54" x14ac:dyDescent="0.2">
      <c r="A31" s="53">
        <v>589000</v>
      </c>
      <c r="B31" s="50" t="s">
        <v>193</v>
      </c>
      <c r="C31" s="135" t="s">
        <v>189</v>
      </c>
      <c r="D31" s="194" t="s">
        <v>89</v>
      </c>
      <c r="E31" s="131" t="s">
        <v>18</v>
      </c>
      <c r="F31" s="856">
        <f>PROPOSTA!O31</f>
        <v>0</v>
      </c>
      <c r="G31" s="857">
        <f>PROPOSTA!Q31</f>
        <v>0</v>
      </c>
      <c r="H31" s="858"/>
      <c r="I31" s="179">
        <f t="shared" si="13"/>
        <v>0</v>
      </c>
      <c r="J31" s="898">
        <f t="shared" si="3"/>
        <v>0</v>
      </c>
      <c r="K31" s="899">
        <f t="shared" si="12"/>
        <v>0</v>
      </c>
      <c r="L31" s="275">
        <f t="shared" si="1"/>
        <v>0</v>
      </c>
      <c r="M31" s="852">
        <f t="shared" si="9"/>
        <v>0</v>
      </c>
      <c r="N31" s="853"/>
      <c r="O31" s="854"/>
      <c r="P31" s="855">
        <f t="shared" si="10"/>
        <v>0</v>
      </c>
      <c r="Q31" s="853"/>
      <c r="R31" s="854"/>
      <c r="S31" s="485">
        <f t="shared" si="6"/>
        <v>0</v>
      </c>
      <c r="U31" s="46" t="str">
        <f t="shared" si="7"/>
        <v/>
      </c>
      <c r="W31" s="265">
        <f>IF('med-soma'!W31+saldo!X31&gt;PROPOSTA!R31,"EXCESSO",'med-soma'!W31+saldo!X31)</f>
        <v>0</v>
      </c>
      <c r="X31" s="270">
        <f t="shared" si="8"/>
        <v>0</v>
      </c>
      <c r="Y31" s="239">
        <f>IF('med-soma'!Y31="excesso","excesso",'med i'!Y31)</f>
        <v>0</v>
      </c>
      <c r="AU31" s="69"/>
      <c r="AV31" s="69"/>
      <c r="AY31" s="69"/>
      <c r="AZ31" s="69"/>
      <c r="BA31" s="69"/>
      <c r="BB31" s="69"/>
    </row>
    <row r="32" spans="1:54" x14ac:dyDescent="0.2">
      <c r="A32" s="55">
        <v>589000</v>
      </c>
      <c r="B32" s="50" t="s">
        <v>193</v>
      </c>
      <c r="C32" s="136" t="s">
        <v>190</v>
      </c>
      <c r="D32" s="194" t="s">
        <v>89</v>
      </c>
      <c r="E32" s="132" t="s">
        <v>18</v>
      </c>
      <c r="F32" s="856">
        <f>PROPOSTA!O32</f>
        <v>0</v>
      </c>
      <c r="G32" s="857">
        <f>PROPOSTA!Q32</f>
        <v>0</v>
      </c>
      <c r="H32" s="858"/>
      <c r="I32" s="179">
        <f t="shared" si="13"/>
        <v>0</v>
      </c>
      <c r="J32" s="898">
        <f t="shared" ref="J32:J49" si="14">IF(F32=0,0,F32*(1+I32))</f>
        <v>0</v>
      </c>
      <c r="K32" s="899">
        <f t="shared" si="12"/>
        <v>0</v>
      </c>
      <c r="L32" s="275">
        <f t="shared" si="1"/>
        <v>0</v>
      </c>
      <c r="M32" s="852">
        <f t="shared" si="9"/>
        <v>0</v>
      </c>
      <c r="N32" s="853"/>
      <c r="O32" s="854"/>
      <c r="P32" s="855">
        <f t="shared" si="10"/>
        <v>0</v>
      </c>
      <c r="Q32" s="853"/>
      <c r="R32" s="854"/>
      <c r="S32" s="485">
        <f t="shared" ref="S32:S66" si="15">P32-M32</f>
        <v>0</v>
      </c>
      <c r="U32" s="46" t="str">
        <f t="shared" si="7"/>
        <v/>
      </c>
      <c r="W32" s="265">
        <f>IF('med-soma'!W32+saldo!X32&gt;PROPOSTA!R32,"EXCESSO",'med-soma'!W32+saldo!X32)</f>
        <v>0</v>
      </c>
      <c r="X32" s="270">
        <f t="shared" ref="X32:X49" si="16">Y32</f>
        <v>0</v>
      </c>
      <c r="Y32" s="239">
        <f>IF('med-soma'!Y32="excesso","excesso",'med i'!Y32)</f>
        <v>0</v>
      </c>
      <c r="AY32" s="69"/>
      <c r="AZ32" s="69"/>
      <c r="BA32" s="69"/>
      <c r="BB32" s="69"/>
    </row>
    <row r="33" spans="1:54" x14ac:dyDescent="0.2">
      <c r="A33" s="55">
        <v>589000</v>
      </c>
      <c r="B33" s="50" t="s">
        <v>193</v>
      </c>
      <c r="C33" s="136" t="s">
        <v>191</v>
      </c>
      <c r="D33" s="194" t="s">
        <v>89</v>
      </c>
      <c r="E33" s="132" t="s">
        <v>18</v>
      </c>
      <c r="F33" s="856">
        <f>PROPOSTA!O33</f>
        <v>0</v>
      </c>
      <c r="G33" s="857">
        <f>PROPOSTA!Q33</f>
        <v>0</v>
      </c>
      <c r="H33" s="858"/>
      <c r="I33" s="179">
        <f t="shared" si="13"/>
        <v>0</v>
      </c>
      <c r="J33" s="898">
        <f t="shared" si="14"/>
        <v>0</v>
      </c>
      <c r="K33" s="899">
        <f t="shared" si="12"/>
        <v>0</v>
      </c>
      <c r="L33" s="275">
        <f t="shared" si="1"/>
        <v>0</v>
      </c>
      <c r="M33" s="852">
        <f t="shared" si="9"/>
        <v>0</v>
      </c>
      <c r="N33" s="853"/>
      <c r="O33" s="854"/>
      <c r="P33" s="855">
        <f t="shared" si="10"/>
        <v>0</v>
      </c>
      <c r="Q33" s="853"/>
      <c r="R33" s="854"/>
      <c r="S33" s="485">
        <f t="shared" si="15"/>
        <v>0</v>
      </c>
      <c r="U33" s="46" t="str">
        <f t="shared" si="7"/>
        <v/>
      </c>
      <c r="W33" s="265">
        <f>IF('med-soma'!W33+saldo!X33&gt;PROPOSTA!R33,"EXCESSO",'med-soma'!W33+saldo!X33)</f>
        <v>0</v>
      </c>
      <c r="X33" s="270">
        <f t="shared" si="16"/>
        <v>0</v>
      </c>
      <c r="Y33" s="239">
        <f>IF('med-soma'!Y33="excesso","excesso",'med i'!Y33)</f>
        <v>0</v>
      </c>
      <c r="AY33" s="69"/>
      <c r="AZ33" s="69"/>
      <c r="BA33" s="69"/>
      <c r="BB33" s="69"/>
    </row>
    <row r="34" spans="1:54" x14ac:dyDescent="0.2">
      <c r="A34" s="55">
        <v>589030</v>
      </c>
      <c r="B34" s="50" t="s">
        <v>193</v>
      </c>
      <c r="C34" s="136" t="s">
        <v>196</v>
      </c>
      <c r="D34" s="194" t="s">
        <v>200</v>
      </c>
      <c r="E34" s="132" t="s">
        <v>18</v>
      </c>
      <c r="F34" s="856">
        <f>PROPOSTA!O34</f>
        <v>0</v>
      </c>
      <c r="G34" s="857">
        <f>PROPOSTA!Q34</f>
        <v>0</v>
      </c>
      <c r="H34" s="858"/>
      <c r="I34" s="179">
        <f t="shared" si="13"/>
        <v>0</v>
      </c>
      <c r="J34" s="898">
        <f t="shared" si="14"/>
        <v>0</v>
      </c>
      <c r="K34" s="899">
        <f t="shared" si="12"/>
        <v>0</v>
      </c>
      <c r="L34" s="275">
        <f t="shared" si="1"/>
        <v>0</v>
      </c>
      <c r="M34" s="852">
        <f t="shared" si="9"/>
        <v>0</v>
      </c>
      <c r="N34" s="853"/>
      <c r="O34" s="854"/>
      <c r="P34" s="855">
        <f t="shared" si="10"/>
        <v>0</v>
      </c>
      <c r="Q34" s="853"/>
      <c r="R34" s="854"/>
      <c r="S34" s="485">
        <f t="shared" si="15"/>
        <v>0</v>
      </c>
      <c r="U34" s="46" t="str">
        <f t="shared" si="7"/>
        <v/>
      </c>
      <c r="W34" s="265">
        <f>IF('med-soma'!W34+saldo!X34&gt;PROPOSTA!R34,"EXCESSO",'med-soma'!W34+saldo!X34)</f>
        <v>0</v>
      </c>
      <c r="X34" s="270">
        <f t="shared" si="16"/>
        <v>0</v>
      </c>
      <c r="Y34" s="239">
        <f>IF('med-soma'!Y34="excesso","excesso",'med i'!Y34)</f>
        <v>0</v>
      </c>
      <c r="AY34" s="69"/>
      <c r="AZ34" s="69"/>
      <c r="BA34" s="69"/>
      <c r="BB34" s="69"/>
    </row>
    <row r="35" spans="1:54" x14ac:dyDescent="0.2">
      <c r="A35" s="55">
        <v>589040</v>
      </c>
      <c r="B35" s="50" t="s">
        <v>193</v>
      </c>
      <c r="C35" s="136" t="s">
        <v>197</v>
      </c>
      <c r="D35" s="194" t="s">
        <v>201</v>
      </c>
      <c r="E35" s="132" t="s">
        <v>18</v>
      </c>
      <c r="F35" s="856">
        <f>PROPOSTA!O35</f>
        <v>0</v>
      </c>
      <c r="G35" s="857">
        <f>PROPOSTA!Q35</f>
        <v>0</v>
      </c>
      <c r="H35" s="858"/>
      <c r="I35" s="179">
        <f t="shared" si="13"/>
        <v>0</v>
      </c>
      <c r="J35" s="898">
        <f t="shared" si="14"/>
        <v>0</v>
      </c>
      <c r="K35" s="899">
        <f t="shared" si="12"/>
        <v>0</v>
      </c>
      <c r="L35" s="275">
        <f t="shared" si="1"/>
        <v>0</v>
      </c>
      <c r="M35" s="852">
        <f t="shared" si="9"/>
        <v>0</v>
      </c>
      <c r="N35" s="853"/>
      <c r="O35" s="854"/>
      <c r="P35" s="855">
        <f t="shared" si="10"/>
        <v>0</v>
      </c>
      <c r="Q35" s="853"/>
      <c r="R35" s="854"/>
      <c r="S35" s="485">
        <f t="shared" si="15"/>
        <v>0</v>
      </c>
      <c r="U35" s="46" t="str">
        <f t="shared" si="7"/>
        <v/>
      </c>
      <c r="W35" s="265">
        <f>IF('med-soma'!W35+saldo!X35&gt;PROPOSTA!R35,"EXCESSO",'med-soma'!W35+saldo!X35)</f>
        <v>0</v>
      </c>
      <c r="X35" s="270">
        <f t="shared" si="16"/>
        <v>0</v>
      </c>
      <c r="Y35" s="239">
        <f>IF('med-soma'!Y35="excesso","excesso",'med i'!Y35)</f>
        <v>0</v>
      </c>
      <c r="AY35" s="69"/>
      <c r="AZ35" s="69"/>
      <c r="BA35" s="69"/>
      <c r="BB35" s="69"/>
    </row>
    <row r="36" spans="1:54" x14ac:dyDescent="0.2">
      <c r="A36" s="55">
        <v>589060</v>
      </c>
      <c r="B36" s="50" t="s">
        <v>193</v>
      </c>
      <c r="C36" s="136" t="s">
        <v>198</v>
      </c>
      <c r="D36" s="194" t="s">
        <v>205</v>
      </c>
      <c r="E36" s="132" t="s">
        <v>18</v>
      </c>
      <c r="F36" s="856">
        <f>PROPOSTA!O36</f>
        <v>0</v>
      </c>
      <c r="G36" s="857">
        <f>PROPOSTA!Q36</f>
        <v>0</v>
      </c>
      <c r="H36" s="858"/>
      <c r="I36" s="179">
        <f t="shared" si="13"/>
        <v>0</v>
      </c>
      <c r="J36" s="898">
        <f t="shared" si="14"/>
        <v>0</v>
      </c>
      <c r="K36" s="899">
        <f t="shared" si="12"/>
        <v>0</v>
      </c>
      <c r="L36" s="275">
        <f t="shared" si="1"/>
        <v>0</v>
      </c>
      <c r="M36" s="852">
        <f t="shared" si="9"/>
        <v>0</v>
      </c>
      <c r="N36" s="853"/>
      <c r="O36" s="854"/>
      <c r="P36" s="855">
        <f t="shared" si="10"/>
        <v>0</v>
      </c>
      <c r="Q36" s="853"/>
      <c r="R36" s="854"/>
      <c r="S36" s="485">
        <f t="shared" si="15"/>
        <v>0</v>
      </c>
      <c r="U36" s="46" t="str">
        <f t="shared" si="7"/>
        <v/>
      </c>
      <c r="W36" s="265">
        <f>IF('med-soma'!W36+saldo!X36&gt;PROPOSTA!R36,"EXCESSO",'med-soma'!W36+saldo!X36)</f>
        <v>0</v>
      </c>
      <c r="X36" s="270">
        <f t="shared" si="16"/>
        <v>0</v>
      </c>
      <c r="Y36" s="239">
        <f>IF('med-soma'!Y36="excesso","excesso",'med i'!Y36)</f>
        <v>0</v>
      </c>
      <c r="AY36" s="69"/>
      <c r="AZ36" s="69"/>
      <c r="BA36" s="69"/>
      <c r="BB36" s="69"/>
    </row>
    <row r="37" spans="1:54" x14ac:dyDescent="0.2">
      <c r="A37" s="53">
        <v>589050</v>
      </c>
      <c r="B37" s="50" t="s">
        <v>193</v>
      </c>
      <c r="C37" s="135" t="s">
        <v>192</v>
      </c>
      <c r="D37" s="194" t="s">
        <v>90</v>
      </c>
      <c r="E37" s="131" t="s">
        <v>18</v>
      </c>
      <c r="F37" s="856">
        <f>PROPOSTA!O37</f>
        <v>0</v>
      </c>
      <c r="G37" s="857">
        <f>PROPOSTA!Q37</f>
        <v>0</v>
      </c>
      <c r="H37" s="858"/>
      <c r="I37" s="179">
        <f t="shared" si="13"/>
        <v>0</v>
      </c>
      <c r="J37" s="898">
        <f t="shared" si="14"/>
        <v>0</v>
      </c>
      <c r="K37" s="899">
        <f t="shared" si="12"/>
        <v>0</v>
      </c>
      <c r="L37" s="275">
        <f t="shared" si="1"/>
        <v>0</v>
      </c>
      <c r="M37" s="852">
        <f t="shared" si="9"/>
        <v>0</v>
      </c>
      <c r="N37" s="853"/>
      <c r="O37" s="854"/>
      <c r="P37" s="855">
        <f t="shared" si="10"/>
        <v>0</v>
      </c>
      <c r="Q37" s="853"/>
      <c r="R37" s="854"/>
      <c r="S37" s="485">
        <f t="shared" si="15"/>
        <v>0</v>
      </c>
      <c r="U37" s="46" t="str">
        <f t="shared" si="7"/>
        <v/>
      </c>
      <c r="W37" s="265">
        <f>IF('med-soma'!W37+saldo!X37&gt;PROPOSTA!R37,"EXCESSO",'med-soma'!W37+saldo!X37)</f>
        <v>0</v>
      </c>
      <c r="X37" s="270">
        <f t="shared" si="16"/>
        <v>0</v>
      </c>
      <c r="Y37" s="239">
        <f>IF('med-soma'!Y37="excesso","excesso",'med i'!Y37)</f>
        <v>0</v>
      </c>
      <c r="AY37" s="69"/>
      <c r="AZ37" s="69"/>
      <c r="BA37" s="69"/>
      <c r="BB37" s="69"/>
    </row>
    <row r="38" spans="1:54" ht="10.8" thickBot="1" x14ac:dyDescent="0.25">
      <c r="A38" s="415">
        <v>589180</v>
      </c>
      <c r="B38" s="493" t="s">
        <v>193</v>
      </c>
      <c r="C38" s="419" t="s">
        <v>199</v>
      </c>
      <c r="D38" s="196" t="s">
        <v>202</v>
      </c>
      <c r="E38" s="420" t="s">
        <v>18</v>
      </c>
      <c r="F38" s="874">
        <f>PROPOSTA!O38</f>
        <v>0</v>
      </c>
      <c r="G38" s="875">
        <f>PROPOSTA!Q38</f>
        <v>0</v>
      </c>
      <c r="H38" s="876"/>
      <c r="I38" s="421">
        <f>$S$8</f>
        <v>0</v>
      </c>
      <c r="J38" s="900">
        <f t="shared" si="14"/>
        <v>0</v>
      </c>
      <c r="K38" s="901">
        <f t="shared" si="12"/>
        <v>0</v>
      </c>
      <c r="L38" s="276">
        <f t="shared" si="1"/>
        <v>0</v>
      </c>
      <c r="M38" s="852">
        <f t="shared" si="9"/>
        <v>0</v>
      </c>
      <c r="N38" s="853"/>
      <c r="O38" s="854"/>
      <c r="P38" s="855">
        <f t="shared" si="10"/>
        <v>0</v>
      </c>
      <c r="Q38" s="853"/>
      <c r="R38" s="854"/>
      <c r="S38" s="486">
        <f t="shared" si="15"/>
        <v>0</v>
      </c>
      <c r="U38" s="46" t="str">
        <f t="shared" si="7"/>
        <v/>
      </c>
      <c r="W38" s="265">
        <f>IF('med-soma'!W38+saldo!X38&gt;PROPOSTA!R38,"EXCESSO",'med-soma'!W38+saldo!X38)</f>
        <v>0</v>
      </c>
      <c r="X38" s="270">
        <f t="shared" si="16"/>
        <v>0</v>
      </c>
      <c r="Y38" s="239">
        <f>IF('med-soma'!Y38="excesso","excesso",'med i'!Y38)</f>
        <v>0</v>
      </c>
      <c r="AY38" s="69"/>
      <c r="AZ38" s="69"/>
      <c r="BA38" s="69"/>
      <c r="BB38" s="69"/>
    </row>
    <row r="39" spans="1:54" ht="10.8" thickBot="1" x14ac:dyDescent="0.25">
      <c r="A39" s="41"/>
      <c r="B39" s="42"/>
      <c r="C39" s="133" t="s">
        <v>19</v>
      </c>
      <c r="D39" s="448"/>
      <c r="E39" s="197"/>
      <c r="F39" s="197"/>
      <c r="G39" s="197"/>
      <c r="H39" s="197"/>
      <c r="I39" s="197"/>
      <c r="J39" s="197"/>
      <c r="K39" s="197"/>
      <c r="L39" s="180"/>
      <c r="M39" s="180"/>
      <c r="N39" s="180"/>
      <c r="O39" s="180"/>
      <c r="P39" s="180"/>
      <c r="Q39" s="180"/>
      <c r="R39" s="180"/>
      <c r="S39" s="433"/>
      <c r="T39" s="57"/>
      <c r="U39" s="46"/>
      <c r="W39" s="244"/>
      <c r="X39" s="231"/>
      <c r="Y39" s="232"/>
      <c r="AY39" s="69"/>
      <c r="AZ39" s="69"/>
      <c r="BA39" s="69"/>
      <c r="BB39" s="69"/>
    </row>
    <row r="40" spans="1:54" x14ac:dyDescent="0.2">
      <c r="A40" s="58">
        <v>589420</v>
      </c>
      <c r="B40" s="490" t="s">
        <v>193</v>
      </c>
      <c r="C40" s="491" t="s">
        <v>171</v>
      </c>
      <c r="D40" s="193" t="s">
        <v>85</v>
      </c>
      <c r="E40" s="130" t="s">
        <v>18</v>
      </c>
      <c r="F40" s="878">
        <f>PROPOSTA!O40</f>
        <v>0</v>
      </c>
      <c r="G40" s="879">
        <f>PROPOSTA!Q40</f>
        <v>0</v>
      </c>
      <c r="H40" s="880"/>
      <c r="I40" s="412">
        <f t="shared" ref="I40:I41" si="17">$S$8</f>
        <v>0</v>
      </c>
      <c r="J40" s="902">
        <f t="shared" si="14"/>
        <v>0</v>
      </c>
      <c r="K40" s="903">
        <f t="shared" ref="K40:K57" si="18">G40+J40</f>
        <v>0</v>
      </c>
      <c r="L40" s="413">
        <f t="shared" ref="L40:L66" si="19">Y40</f>
        <v>0</v>
      </c>
      <c r="M40" s="904">
        <f t="shared" ref="M40:M42" si="20">IF(Y40="excesso","excesso",IF(L40=0,0,ROUND(L40*F40,2)))</f>
        <v>0</v>
      </c>
      <c r="N40" s="905"/>
      <c r="O40" s="906"/>
      <c r="P40" s="907">
        <f>IF(L40=0,0,ROUND(L40*J40,2))</f>
        <v>0</v>
      </c>
      <c r="Q40" s="905"/>
      <c r="R40" s="906"/>
      <c r="S40" s="492">
        <f t="shared" si="15"/>
        <v>0</v>
      </c>
      <c r="U40" s="46" t="str">
        <f t="shared" si="7"/>
        <v/>
      </c>
      <c r="W40" s="272">
        <f>IF('med-soma'!W40+saldo!X40&gt;PROPOSTA!R40,"EXCESSO",'med-soma'!W40+saldo!X40)</f>
        <v>0</v>
      </c>
      <c r="X40" s="273">
        <f t="shared" si="16"/>
        <v>0</v>
      </c>
      <c r="Y40" s="274">
        <f>IF('med-soma'!Y40="excesso","excesso",'med i'!Y40)</f>
        <v>0</v>
      </c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Y40" s="69"/>
      <c r="AZ40" s="69"/>
      <c r="BA40" s="69"/>
      <c r="BB40" s="69"/>
    </row>
    <row r="41" spans="1:54" x14ac:dyDescent="0.2">
      <c r="A41" s="51">
        <v>589190</v>
      </c>
      <c r="B41" s="52" t="s">
        <v>193</v>
      </c>
      <c r="C41" s="136" t="s">
        <v>172</v>
      </c>
      <c r="D41" s="194" t="s">
        <v>86</v>
      </c>
      <c r="E41" s="131" t="s">
        <v>18</v>
      </c>
      <c r="F41" s="856">
        <f>PROPOSTA!O41</f>
        <v>0</v>
      </c>
      <c r="G41" s="857">
        <f>PROPOSTA!Q41</f>
        <v>0</v>
      </c>
      <c r="H41" s="858"/>
      <c r="I41" s="179">
        <f t="shared" si="17"/>
        <v>0</v>
      </c>
      <c r="J41" s="898">
        <f t="shared" si="14"/>
        <v>0</v>
      </c>
      <c r="K41" s="899">
        <f t="shared" si="18"/>
        <v>0</v>
      </c>
      <c r="L41" s="275">
        <f t="shared" si="19"/>
        <v>0</v>
      </c>
      <c r="M41" s="852">
        <f t="shared" si="20"/>
        <v>0</v>
      </c>
      <c r="N41" s="853"/>
      <c r="O41" s="854"/>
      <c r="P41" s="855">
        <f t="shared" ref="P41:P42" si="21">IF(L41=0,0,ROUND(L41*J41,2))</f>
        <v>0</v>
      </c>
      <c r="Q41" s="853"/>
      <c r="R41" s="854"/>
      <c r="S41" s="186">
        <f t="shared" si="15"/>
        <v>0</v>
      </c>
      <c r="U41" s="46" t="str">
        <f t="shared" si="7"/>
        <v/>
      </c>
      <c r="W41" s="272">
        <f>IF('med-soma'!W41+saldo!X41&gt;PROPOSTA!R41,"EXCESSO",'med-soma'!W41+saldo!X41)</f>
        <v>0</v>
      </c>
      <c r="X41" s="270">
        <f t="shared" si="16"/>
        <v>0</v>
      </c>
      <c r="Y41" s="239">
        <f>IF('med-soma'!Y41="excesso","excesso",'med i'!Y41)</f>
        <v>0</v>
      </c>
      <c r="AU41" s="69"/>
      <c r="AV41" s="69"/>
      <c r="AY41" s="69"/>
      <c r="AZ41" s="69"/>
      <c r="BA41" s="69"/>
      <c r="BB41" s="69"/>
    </row>
    <row r="42" spans="1:54" x14ac:dyDescent="0.2">
      <c r="A42" s="51">
        <v>589100</v>
      </c>
      <c r="B42" s="52" t="s">
        <v>193</v>
      </c>
      <c r="C42" s="136" t="s">
        <v>173</v>
      </c>
      <c r="D42" s="194" t="s">
        <v>76</v>
      </c>
      <c r="E42" s="131" t="s">
        <v>18</v>
      </c>
      <c r="F42" s="856">
        <f>PROPOSTA!O42</f>
        <v>0</v>
      </c>
      <c r="G42" s="857">
        <f>PROPOSTA!Q42</f>
        <v>0</v>
      </c>
      <c r="H42" s="858"/>
      <c r="I42" s="179">
        <f>$S$6</f>
        <v>0</v>
      </c>
      <c r="J42" s="898">
        <f t="shared" si="14"/>
        <v>0</v>
      </c>
      <c r="K42" s="899">
        <f t="shared" si="18"/>
        <v>0</v>
      </c>
      <c r="L42" s="275">
        <f t="shared" si="19"/>
        <v>0</v>
      </c>
      <c r="M42" s="852">
        <f t="shared" si="20"/>
        <v>0</v>
      </c>
      <c r="N42" s="853"/>
      <c r="O42" s="854"/>
      <c r="P42" s="855">
        <f t="shared" si="21"/>
        <v>0</v>
      </c>
      <c r="Q42" s="853"/>
      <c r="R42" s="854"/>
      <c r="S42" s="186">
        <f t="shared" si="15"/>
        <v>0</v>
      </c>
      <c r="U42" s="46" t="str">
        <f t="shared" si="7"/>
        <v/>
      </c>
      <c r="W42" s="272">
        <f>IF('med-soma'!W42+saldo!X42&gt;PROPOSTA!R42,"EXCESSO",'med-soma'!W42+saldo!X42)</f>
        <v>0</v>
      </c>
      <c r="X42" s="270">
        <f t="shared" si="16"/>
        <v>0</v>
      </c>
      <c r="Y42" s="239">
        <f>IF('med-soma'!Y42="excesso","excesso",'med i'!Y42)</f>
        <v>0</v>
      </c>
      <c r="AY42" s="69"/>
      <c r="AZ42" s="69"/>
      <c r="BA42" s="69"/>
      <c r="BB42" s="69"/>
    </row>
    <row r="43" spans="1:54" x14ac:dyDescent="0.2">
      <c r="A43" s="49">
        <v>589420</v>
      </c>
      <c r="B43" s="50" t="s">
        <v>193</v>
      </c>
      <c r="C43" s="135" t="s">
        <v>174</v>
      </c>
      <c r="D43" s="194" t="s">
        <v>85</v>
      </c>
      <c r="E43" s="131" t="s">
        <v>18</v>
      </c>
      <c r="F43" s="856">
        <f>PROPOSTA!O43</f>
        <v>0</v>
      </c>
      <c r="G43" s="857">
        <f>PROPOSTA!Q43</f>
        <v>0</v>
      </c>
      <c r="H43" s="858"/>
      <c r="I43" s="179">
        <f t="shared" ref="I43:I52" si="22">$S$8</f>
        <v>0</v>
      </c>
      <c r="J43" s="898">
        <f t="shared" si="14"/>
        <v>0</v>
      </c>
      <c r="K43" s="899">
        <f t="shared" si="18"/>
        <v>0</v>
      </c>
      <c r="L43" s="275">
        <f t="shared" si="19"/>
        <v>0</v>
      </c>
      <c r="M43" s="852">
        <f t="shared" ref="M43:M66" si="23">IF(Y43="excesso","excesso",IF(L43=0,0,ROUND(L43*F43,2)))</f>
        <v>0</v>
      </c>
      <c r="N43" s="853"/>
      <c r="O43" s="854"/>
      <c r="P43" s="855">
        <f t="shared" ref="P43:P66" si="24">IF(L43=0,0,ROUND(L43*J43,2))</f>
        <v>0</v>
      </c>
      <c r="Q43" s="853"/>
      <c r="R43" s="854"/>
      <c r="S43" s="186">
        <f t="shared" si="15"/>
        <v>0</v>
      </c>
      <c r="U43" s="46" t="str">
        <f t="shared" si="7"/>
        <v/>
      </c>
      <c r="W43" s="272">
        <f>IF('med-soma'!W43+saldo!X43&gt;PROPOSTA!R43,"EXCESSO",'med-soma'!W43+saldo!X43)</f>
        <v>0</v>
      </c>
      <c r="X43" s="270">
        <f t="shared" si="16"/>
        <v>0</v>
      </c>
      <c r="Y43" s="239">
        <f>IF('med-soma'!Y43="excesso","excesso",'med i'!Y43)</f>
        <v>0</v>
      </c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Y43" s="69"/>
      <c r="AZ43" s="69"/>
      <c r="BA43" s="69"/>
      <c r="BB43" s="69"/>
    </row>
    <row r="44" spans="1:54" x14ac:dyDescent="0.2">
      <c r="A44" s="53">
        <v>589520</v>
      </c>
      <c r="B44" s="54" t="s">
        <v>193</v>
      </c>
      <c r="C44" s="135" t="s">
        <v>175</v>
      </c>
      <c r="D44" s="194" t="s">
        <v>87</v>
      </c>
      <c r="E44" s="131" t="s">
        <v>18</v>
      </c>
      <c r="F44" s="856">
        <f>PROPOSTA!O44</f>
        <v>0</v>
      </c>
      <c r="G44" s="857">
        <f>PROPOSTA!Q44</f>
        <v>0</v>
      </c>
      <c r="H44" s="858"/>
      <c r="I44" s="179">
        <f t="shared" si="22"/>
        <v>0</v>
      </c>
      <c r="J44" s="898">
        <f t="shared" si="14"/>
        <v>0</v>
      </c>
      <c r="K44" s="899">
        <f t="shared" si="18"/>
        <v>0</v>
      </c>
      <c r="L44" s="275">
        <f t="shared" si="19"/>
        <v>0</v>
      </c>
      <c r="M44" s="852">
        <f t="shared" si="23"/>
        <v>0</v>
      </c>
      <c r="N44" s="853"/>
      <c r="O44" s="854"/>
      <c r="P44" s="855">
        <f t="shared" si="24"/>
        <v>0</v>
      </c>
      <c r="Q44" s="853"/>
      <c r="R44" s="854"/>
      <c r="S44" s="186">
        <f t="shared" si="15"/>
        <v>0</v>
      </c>
      <c r="U44" s="46" t="str">
        <f t="shared" si="7"/>
        <v/>
      </c>
      <c r="W44" s="272">
        <f>IF('med-soma'!W44+saldo!X44&gt;PROPOSTA!R44,"EXCESSO",'med-soma'!W44+saldo!X44)</f>
        <v>0</v>
      </c>
      <c r="X44" s="270">
        <f t="shared" si="16"/>
        <v>0</v>
      </c>
      <c r="Y44" s="239">
        <f>IF('med-soma'!Y44="excesso","excesso",'med i'!Y44)</f>
        <v>0</v>
      </c>
      <c r="AU44" s="69"/>
      <c r="AV44" s="69"/>
      <c r="AY44" s="69"/>
      <c r="AZ44" s="69"/>
      <c r="BA44" s="69"/>
      <c r="BB44" s="69"/>
    </row>
    <row r="45" spans="1:54" x14ac:dyDescent="0.2">
      <c r="A45" s="53">
        <v>589520</v>
      </c>
      <c r="B45" s="54" t="s">
        <v>193</v>
      </c>
      <c r="C45" s="135" t="s">
        <v>176</v>
      </c>
      <c r="D45" s="194" t="s">
        <v>87</v>
      </c>
      <c r="E45" s="131" t="s">
        <v>18</v>
      </c>
      <c r="F45" s="856">
        <f>PROPOSTA!O45</f>
        <v>0</v>
      </c>
      <c r="G45" s="857">
        <f>PROPOSTA!Q45</f>
        <v>0</v>
      </c>
      <c r="H45" s="858"/>
      <c r="I45" s="179">
        <f t="shared" si="22"/>
        <v>0</v>
      </c>
      <c r="J45" s="898">
        <f t="shared" si="14"/>
        <v>0</v>
      </c>
      <c r="K45" s="899">
        <f t="shared" si="18"/>
        <v>0</v>
      </c>
      <c r="L45" s="275">
        <f t="shared" si="19"/>
        <v>0</v>
      </c>
      <c r="M45" s="852">
        <f t="shared" si="23"/>
        <v>0</v>
      </c>
      <c r="N45" s="853"/>
      <c r="O45" s="854"/>
      <c r="P45" s="855">
        <f t="shared" si="24"/>
        <v>0</v>
      </c>
      <c r="Q45" s="853"/>
      <c r="R45" s="854"/>
      <c r="S45" s="186">
        <f t="shared" si="15"/>
        <v>0</v>
      </c>
      <c r="U45" s="46" t="str">
        <f t="shared" si="7"/>
        <v/>
      </c>
      <c r="W45" s="272">
        <f>IF('med-soma'!W45+saldo!X45&gt;PROPOSTA!R45,"EXCESSO",'med-soma'!W45+saldo!X45)</f>
        <v>0</v>
      </c>
      <c r="X45" s="270">
        <f t="shared" si="16"/>
        <v>0</v>
      </c>
      <c r="Y45" s="239">
        <f>IF('med-soma'!Y45="excesso","excesso",'med i'!Y45)</f>
        <v>0</v>
      </c>
      <c r="AU45" s="69"/>
      <c r="AV45" s="69"/>
      <c r="AY45" s="69"/>
      <c r="AZ45" s="69"/>
      <c r="BA45" s="69"/>
      <c r="BB45" s="69"/>
    </row>
    <row r="46" spans="1:54" x14ac:dyDescent="0.2">
      <c r="A46" s="53">
        <v>589520</v>
      </c>
      <c r="B46" s="54" t="s">
        <v>193</v>
      </c>
      <c r="C46" s="135" t="s">
        <v>177</v>
      </c>
      <c r="D46" s="194" t="s">
        <v>87</v>
      </c>
      <c r="E46" s="131" t="s">
        <v>18</v>
      </c>
      <c r="F46" s="856">
        <f>PROPOSTA!O46</f>
        <v>0</v>
      </c>
      <c r="G46" s="857">
        <f>PROPOSTA!Q46</f>
        <v>0</v>
      </c>
      <c r="H46" s="858"/>
      <c r="I46" s="179">
        <f t="shared" si="22"/>
        <v>0</v>
      </c>
      <c r="J46" s="898">
        <f t="shared" si="14"/>
        <v>0</v>
      </c>
      <c r="K46" s="899">
        <f t="shared" si="18"/>
        <v>0</v>
      </c>
      <c r="L46" s="275">
        <f t="shared" si="19"/>
        <v>0</v>
      </c>
      <c r="M46" s="852">
        <f t="shared" si="23"/>
        <v>0</v>
      </c>
      <c r="N46" s="853"/>
      <c r="O46" s="854"/>
      <c r="P46" s="855">
        <f t="shared" si="24"/>
        <v>0</v>
      </c>
      <c r="Q46" s="853"/>
      <c r="R46" s="854"/>
      <c r="S46" s="186">
        <f t="shared" si="15"/>
        <v>0</v>
      </c>
      <c r="U46" s="46" t="str">
        <f t="shared" si="7"/>
        <v/>
      </c>
      <c r="W46" s="272">
        <f>IF('med-soma'!W46+saldo!X46&gt;PROPOSTA!R46,"EXCESSO",'med-soma'!W46+saldo!X46)</f>
        <v>0</v>
      </c>
      <c r="X46" s="270">
        <f t="shared" si="16"/>
        <v>0</v>
      </c>
      <c r="Y46" s="239">
        <f>IF('med-soma'!Y46="excesso","excesso",'med i'!Y46)</f>
        <v>0</v>
      </c>
      <c r="AU46" s="69"/>
      <c r="AV46" s="69"/>
      <c r="AY46" s="69"/>
      <c r="AZ46" s="69"/>
      <c r="BA46" s="69"/>
      <c r="BB46" s="69"/>
    </row>
    <row r="47" spans="1:54" x14ac:dyDescent="0.2">
      <c r="A47" s="53">
        <v>589520</v>
      </c>
      <c r="B47" s="54" t="s">
        <v>193</v>
      </c>
      <c r="C47" s="135" t="s">
        <v>178</v>
      </c>
      <c r="D47" s="194" t="s">
        <v>87</v>
      </c>
      <c r="E47" s="131" t="s">
        <v>18</v>
      </c>
      <c r="F47" s="856">
        <f>PROPOSTA!O47</f>
        <v>0</v>
      </c>
      <c r="G47" s="857">
        <f>PROPOSTA!Q47</f>
        <v>0</v>
      </c>
      <c r="H47" s="858"/>
      <c r="I47" s="179">
        <f t="shared" si="22"/>
        <v>0</v>
      </c>
      <c r="J47" s="898">
        <f t="shared" si="14"/>
        <v>0</v>
      </c>
      <c r="K47" s="899">
        <f t="shared" si="18"/>
        <v>0</v>
      </c>
      <c r="L47" s="275">
        <f t="shared" si="19"/>
        <v>0</v>
      </c>
      <c r="M47" s="852">
        <f t="shared" si="23"/>
        <v>0</v>
      </c>
      <c r="N47" s="853"/>
      <c r="O47" s="854"/>
      <c r="P47" s="855">
        <f t="shared" si="24"/>
        <v>0</v>
      </c>
      <c r="Q47" s="853"/>
      <c r="R47" s="854"/>
      <c r="S47" s="186">
        <f t="shared" si="15"/>
        <v>0</v>
      </c>
      <c r="U47" s="46" t="str">
        <f t="shared" si="7"/>
        <v/>
      </c>
      <c r="W47" s="272">
        <f>IF('med-soma'!W47+saldo!X47&gt;PROPOSTA!R47,"EXCESSO",'med-soma'!W47+saldo!X47)</f>
        <v>0</v>
      </c>
      <c r="X47" s="270">
        <f t="shared" si="16"/>
        <v>0</v>
      </c>
      <c r="Y47" s="239">
        <f>IF('med-soma'!Y47="excesso","excesso",'med i'!Y47)</f>
        <v>0</v>
      </c>
      <c r="AU47" s="69"/>
      <c r="AV47" s="69"/>
      <c r="AY47" s="69"/>
      <c r="AZ47" s="69"/>
      <c r="BA47" s="69"/>
      <c r="BB47" s="69"/>
    </row>
    <row r="48" spans="1:54" x14ac:dyDescent="0.2">
      <c r="A48" s="53">
        <v>589220</v>
      </c>
      <c r="B48" s="54" t="s">
        <v>193</v>
      </c>
      <c r="C48" s="135" t="s">
        <v>194</v>
      </c>
      <c r="D48" s="194" t="s">
        <v>195</v>
      </c>
      <c r="E48" s="131" t="s">
        <v>18</v>
      </c>
      <c r="F48" s="856">
        <f>PROPOSTA!O48</f>
        <v>0</v>
      </c>
      <c r="G48" s="857">
        <f>PROPOSTA!Q48</f>
        <v>0</v>
      </c>
      <c r="H48" s="858"/>
      <c r="I48" s="179">
        <f t="shared" si="22"/>
        <v>0</v>
      </c>
      <c r="J48" s="898">
        <f t="shared" si="14"/>
        <v>0</v>
      </c>
      <c r="K48" s="899">
        <f t="shared" si="18"/>
        <v>0</v>
      </c>
      <c r="L48" s="275">
        <f t="shared" si="19"/>
        <v>0</v>
      </c>
      <c r="M48" s="852">
        <f t="shared" si="23"/>
        <v>0</v>
      </c>
      <c r="N48" s="853"/>
      <c r="O48" s="854"/>
      <c r="P48" s="855">
        <f t="shared" si="24"/>
        <v>0</v>
      </c>
      <c r="Q48" s="853"/>
      <c r="R48" s="854"/>
      <c r="S48" s="186">
        <f t="shared" si="15"/>
        <v>0</v>
      </c>
      <c r="U48" s="46" t="str">
        <f t="shared" si="7"/>
        <v/>
      </c>
      <c r="W48" s="272">
        <f>IF('med-soma'!W48+saldo!X48&gt;PROPOSTA!R48,"EXCESSO",'med-soma'!W48+saldo!X48)</f>
        <v>0</v>
      </c>
      <c r="X48" s="270">
        <f t="shared" si="16"/>
        <v>0</v>
      </c>
      <c r="Y48" s="239">
        <f>IF('med-soma'!Y48="excesso","excesso",'med i'!Y48)</f>
        <v>0</v>
      </c>
      <c r="AU48" s="69"/>
      <c r="AV48" s="69"/>
      <c r="AY48" s="69"/>
      <c r="AZ48" s="69"/>
      <c r="BA48" s="69"/>
      <c r="BB48" s="69"/>
    </row>
    <row r="49" spans="1:54" x14ac:dyDescent="0.2">
      <c r="A49" s="53">
        <v>589320</v>
      </c>
      <c r="B49" s="54" t="s">
        <v>193</v>
      </c>
      <c r="C49" s="135" t="s">
        <v>179</v>
      </c>
      <c r="D49" s="194" t="s">
        <v>88</v>
      </c>
      <c r="E49" s="131" t="s">
        <v>18</v>
      </c>
      <c r="F49" s="856">
        <f>PROPOSTA!O49</f>
        <v>0</v>
      </c>
      <c r="G49" s="857">
        <f>PROPOSTA!Q49</f>
        <v>0</v>
      </c>
      <c r="H49" s="858"/>
      <c r="I49" s="179">
        <f t="shared" si="22"/>
        <v>0</v>
      </c>
      <c r="J49" s="898">
        <f t="shared" si="14"/>
        <v>0</v>
      </c>
      <c r="K49" s="899">
        <f t="shared" si="18"/>
        <v>0</v>
      </c>
      <c r="L49" s="275">
        <f t="shared" si="19"/>
        <v>0</v>
      </c>
      <c r="M49" s="852">
        <f t="shared" si="23"/>
        <v>0</v>
      </c>
      <c r="N49" s="853"/>
      <c r="O49" s="854"/>
      <c r="P49" s="855">
        <f t="shared" si="24"/>
        <v>0</v>
      </c>
      <c r="Q49" s="853"/>
      <c r="R49" s="854"/>
      <c r="S49" s="186">
        <f t="shared" si="15"/>
        <v>0</v>
      </c>
      <c r="U49" s="46" t="str">
        <f t="shared" si="7"/>
        <v/>
      </c>
      <c r="W49" s="272">
        <f>IF('med-soma'!W49+saldo!X49&gt;PROPOSTA!R49,"EXCESSO",'med-soma'!W49+saldo!X49)</f>
        <v>0</v>
      </c>
      <c r="X49" s="270">
        <f t="shared" si="16"/>
        <v>0</v>
      </c>
      <c r="Y49" s="239">
        <f>IF('med-soma'!Y49="excesso","excesso",'med i'!Y49)</f>
        <v>0</v>
      </c>
      <c r="AU49" s="69"/>
      <c r="AV49" s="69"/>
      <c r="AY49" s="69"/>
      <c r="AZ49" s="69"/>
      <c r="BA49" s="69"/>
      <c r="BB49" s="69"/>
    </row>
    <row r="50" spans="1:54" x14ac:dyDescent="0.2">
      <c r="A50" s="53">
        <v>589320</v>
      </c>
      <c r="B50" s="54" t="s">
        <v>193</v>
      </c>
      <c r="C50" s="135" t="s">
        <v>180</v>
      </c>
      <c r="D50" s="194" t="s">
        <v>88</v>
      </c>
      <c r="E50" s="131" t="s">
        <v>18</v>
      </c>
      <c r="F50" s="856">
        <f>PROPOSTA!O50</f>
        <v>0</v>
      </c>
      <c r="G50" s="857">
        <f>PROPOSTA!Q50</f>
        <v>0</v>
      </c>
      <c r="H50" s="858"/>
      <c r="I50" s="179">
        <f t="shared" si="22"/>
        <v>0</v>
      </c>
      <c r="J50" s="898">
        <f t="shared" ref="J50:J57" si="25">IF(F50=0,0,F50*(1+I50))</f>
        <v>0</v>
      </c>
      <c r="K50" s="899">
        <f t="shared" si="18"/>
        <v>0</v>
      </c>
      <c r="L50" s="275">
        <f t="shared" si="19"/>
        <v>0</v>
      </c>
      <c r="M50" s="852">
        <f t="shared" si="23"/>
        <v>0</v>
      </c>
      <c r="N50" s="853"/>
      <c r="O50" s="854"/>
      <c r="P50" s="855">
        <f t="shared" si="24"/>
        <v>0</v>
      </c>
      <c r="Q50" s="853"/>
      <c r="R50" s="854"/>
      <c r="S50" s="186">
        <f t="shared" si="15"/>
        <v>0</v>
      </c>
      <c r="U50" s="46" t="str">
        <f t="shared" si="7"/>
        <v/>
      </c>
      <c r="W50" s="272">
        <f>IF('med-soma'!W50+saldo!X50&gt;PROPOSTA!R50,"EXCESSO",'med-soma'!W50+saldo!X50)</f>
        <v>0</v>
      </c>
      <c r="X50" s="270">
        <f t="shared" ref="X50:X65" si="26">Y50</f>
        <v>0</v>
      </c>
      <c r="Y50" s="239">
        <f>IF('med-soma'!Y50="excesso","excesso",'med i'!Y50)</f>
        <v>0</v>
      </c>
      <c r="AU50" s="69"/>
      <c r="AV50" s="69"/>
      <c r="AY50" s="69"/>
      <c r="AZ50" s="69"/>
      <c r="BA50" s="69"/>
      <c r="BB50" s="69"/>
    </row>
    <row r="51" spans="1:54" x14ac:dyDescent="0.2">
      <c r="A51" s="53">
        <v>589320</v>
      </c>
      <c r="B51" s="54" t="s">
        <v>193</v>
      </c>
      <c r="C51" s="135" t="s">
        <v>181</v>
      </c>
      <c r="D51" s="194" t="s">
        <v>88</v>
      </c>
      <c r="E51" s="131" t="s">
        <v>18</v>
      </c>
      <c r="F51" s="856">
        <f>PROPOSTA!O51</f>
        <v>0</v>
      </c>
      <c r="G51" s="857">
        <f>PROPOSTA!Q51</f>
        <v>0</v>
      </c>
      <c r="H51" s="858"/>
      <c r="I51" s="179">
        <f t="shared" si="22"/>
        <v>0</v>
      </c>
      <c r="J51" s="898">
        <f t="shared" si="25"/>
        <v>0</v>
      </c>
      <c r="K51" s="899">
        <f t="shared" si="18"/>
        <v>0</v>
      </c>
      <c r="L51" s="275">
        <f t="shared" si="19"/>
        <v>0</v>
      </c>
      <c r="M51" s="852">
        <f t="shared" si="23"/>
        <v>0</v>
      </c>
      <c r="N51" s="853"/>
      <c r="O51" s="854"/>
      <c r="P51" s="855">
        <f t="shared" si="24"/>
        <v>0</v>
      </c>
      <c r="Q51" s="853"/>
      <c r="R51" s="854"/>
      <c r="S51" s="186">
        <f t="shared" si="15"/>
        <v>0</v>
      </c>
      <c r="U51" s="46" t="str">
        <f t="shared" si="7"/>
        <v/>
      </c>
      <c r="W51" s="272">
        <f>IF('med-soma'!W51+saldo!X51&gt;PROPOSTA!R51,"EXCESSO",'med-soma'!W51+saldo!X51)</f>
        <v>0</v>
      </c>
      <c r="X51" s="270">
        <f t="shared" si="26"/>
        <v>0</v>
      </c>
      <c r="Y51" s="239">
        <f>IF('med-soma'!Y51="excesso","excesso",'med i'!Y51)</f>
        <v>0</v>
      </c>
      <c r="AU51" s="69"/>
      <c r="AV51" s="69"/>
      <c r="AY51" s="69"/>
      <c r="AZ51" s="69"/>
      <c r="BA51" s="69"/>
      <c r="BB51" s="69"/>
    </row>
    <row r="52" spans="1:54" x14ac:dyDescent="0.2">
      <c r="A52" s="53">
        <v>589520</v>
      </c>
      <c r="B52" s="54" t="s">
        <v>193</v>
      </c>
      <c r="C52" s="135" t="s">
        <v>182</v>
      </c>
      <c r="D52" s="194" t="s">
        <v>87</v>
      </c>
      <c r="E52" s="131" t="s">
        <v>18</v>
      </c>
      <c r="F52" s="856">
        <f>PROPOSTA!O52</f>
        <v>0</v>
      </c>
      <c r="G52" s="857">
        <f>PROPOSTA!Q52</f>
        <v>0</v>
      </c>
      <c r="H52" s="858"/>
      <c r="I52" s="179">
        <f t="shared" si="22"/>
        <v>0</v>
      </c>
      <c r="J52" s="898">
        <f t="shared" si="25"/>
        <v>0</v>
      </c>
      <c r="K52" s="899">
        <f t="shared" si="18"/>
        <v>0</v>
      </c>
      <c r="L52" s="275">
        <f t="shared" si="19"/>
        <v>0</v>
      </c>
      <c r="M52" s="852">
        <f t="shared" si="23"/>
        <v>0</v>
      </c>
      <c r="N52" s="853"/>
      <c r="O52" s="854"/>
      <c r="P52" s="855">
        <f t="shared" si="24"/>
        <v>0</v>
      </c>
      <c r="Q52" s="853"/>
      <c r="R52" s="854"/>
      <c r="S52" s="186">
        <f t="shared" si="15"/>
        <v>0</v>
      </c>
      <c r="U52" s="46" t="str">
        <f t="shared" si="7"/>
        <v/>
      </c>
      <c r="W52" s="272">
        <f>IF('med-soma'!W52+saldo!X52&gt;PROPOSTA!R52,"EXCESSO",'med-soma'!W52+saldo!X52)</f>
        <v>0</v>
      </c>
      <c r="X52" s="270">
        <f t="shared" si="26"/>
        <v>0</v>
      </c>
      <c r="Y52" s="239">
        <f>IF('med-soma'!Y52="excesso","excesso",'med i'!Y52)</f>
        <v>0</v>
      </c>
      <c r="AU52" s="69"/>
      <c r="AV52" s="69"/>
      <c r="AY52" s="69"/>
      <c r="AZ52" s="69"/>
      <c r="BA52" s="69"/>
      <c r="BB52" s="69"/>
    </row>
    <row r="53" spans="1:54" x14ac:dyDescent="0.2">
      <c r="A53" s="53">
        <v>589000</v>
      </c>
      <c r="B53" s="54" t="s">
        <v>193</v>
      </c>
      <c r="C53" s="135" t="s">
        <v>183</v>
      </c>
      <c r="D53" s="194" t="s">
        <v>89</v>
      </c>
      <c r="E53" s="131" t="s">
        <v>18</v>
      </c>
      <c r="F53" s="856">
        <f>PROPOSTA!O53</f>
        <v>0</v>
      </c>
      <c r="G53" s="857">
        <f>PROPOSTA!Q53</f>
        <v>0</v>
      </c>
      <c r="H53" s="858"/>
      <c r="I53" s="179">
        <f t="shared" ref="I53:I65" si="27">$S$7</f>
        <v>0</v>
      </c>
      <c r="J53" s="898">
        <f t="shared" si="25"/>
        <v>0</v>
      </c>
      <c r="K53" s="899">
        <f t="shared" si="18"/>
        <v>0</v>
      </c>
      <c r="L53" s="275">
        <f t="shared" si="19"/>
        <v>0</v>
      </c>
      <c r="M53" s="852">
        <f t="shared" si="23"/>
        <v>0</v>
      </c>
      <c r="N53" s="853"/>
      <c r="O53" s="854"/>
      <c r="P53" s="855">
        <f t="shared" si="24"/>
        <v>0</v>
      </c>
      <c r="Q53" s="853"/>
      <c r="R53" s="854"/>
      <c r="S53" s="186">
        <f t="shared" si="15"/>
        <v>0</v>
      </c>
      <c r="U53" s="46" t="str">
        <f t="shared" si="7"/>
        <v/>
      </c>
      <c r="W53" s="272">
        <f>IF('med-soma'!W53+saldo!X53&gt;PROPOSTA!R53,"EXCESSO",'med-soma'!W53+saldo!X53)</f>
        <v>0</v>
      </c>
      <c r="X53" s="270">
        <f t="shared" si="26"/>
        <v>0</v>
      </c>
      <c r="Y53" s="239">
        <f>IF('med-soma'!Y53="excesso","excesso",'med i'!Y53)</f>
        <v>0</v>
      </c>
      <c r="AU53" s="69"/>
      <c r="AV53" s="69"/>
      <c r="AY53" s="69"/>
      <c r="AZ53" s="69"/>
      <c r="BA53" s="69"/>
      <c r="BB53" s="69"/>
    </row>
    <row r="54" spans="1:54" x14ac:dyDescent="0.2">
      <c r="A54" s="53">
        <v>589000</v>
      </c>
      <c r="B54" s="54" t="s">
        <v>193</v>
      </c>
      <c r="C54" s="135" t="s">
        <v>184</v>
      </c>
      <c r="D54" s="194" t="s">
        <v>89</v>
      </c>
      <c r="E54" s="131" t="s">
        <v>18</v>
      </c>
      <c r="F54" s="856">
        <f>PROPOSTA!O54</f>
        <v>0</v>
      </c>
      <c r="G54" s="857">
        <f>PROPOSTA!Q54</f>
        <v>0</v>
      </c>
      <c r="H54" s="858"/>
      <c r="I54" s="179">
        <f t="shared" si="27"/>
        <v>0</v>
      </c>
      <c r="J54" s="898">
        <f t="shared" si="25"/>
        <v>0</v>
      </c>
      <c r="K54" s="899">
        <f t="shared" si="18"/>
        <v>0</v>
      </c>
      <c r="L54" s="275">
        <f t="shared" si="19"/>
        <v>0</v>
      </c>
      <c r="M54" s="852">
        <f t="shared" si="23"/>
        <v>0</v>
      </c>
      <c r="N54" s="853"/>
      <c r="O54" s="854"/>
      <c r="P54" s="855">
        <f t="shared" si="24"/>
        <v>0</v>
      </c>
      <c r="Q54" s="853"/>
      <c r="R54" s="854"/>
      <c r="S54" s="186">
        <f t="shared" si="15"/>
        <v>0</v>
      </c>
      <c r="U54" s="46" t="str">
        <f t="shared" si="7"/>
        <v/>
      </c>
      <c r="W54" s="272">
        <f>IF('med-soma'!W54+saldo!X54&gt;PROPOSTA!R54,"EXCESSO",'med-soma'!W54+saldo!X54)</f>
        <v>0</v>
      </c>
      <c r="X54" s="270">
        <f t="shared" si="26"/>
        <v>0</v>
      </c>
      <c r="Y54" s="239">
        <f>IF('med-soma'!Y54="excesso","excesso",'med i'!Y54)</f>
        <v>0</v>
      </c>
      <c r="AU54" s="69"/>
      <c r="AV54" s="69"/>
      <c r="AY54" s="69"/>
      <c r="AZ54" s="69"/>
      <c r="BA54" s="69"/>
      <c r="BB54" s="69"/>
    </row>
    <row r="55" spans="1:54" x14ac:dyDescent="0.2">
      <c r="A55" s="53">
        <v>589000</v>
      </c>
      <c r="B55" s="54" t="s">
        <v>193</v>
      </c>
      <c r="C55" s="135" t="s">
        <v>185</v>
      </c>
      <c r="D55" s="194" t="s">
        <v>89</v>
      </c>
      <c r="E55" s="131" t="s">
        <v>18</v>
      </c>
      <c r="F55" s="856">
        <f>PROPOSTA!O55</f>
        <v>0</v>
      </c>
      <c r="G55" s="857">
        <f>PROPOSTA!Q55</f>
        <v>0</v>
      </c>
      <c r="H55" s="858"/>
      <c r="I55" s="179">
        <f t="shared" si="27"/>
        <v>0</v>
      </c>
      <c r="J55" s="898">
        <f t="shared" si="25"/>
        <v>0</v>
      </c>
      <c r="K55" s="899">
        <f t="shared" si="18"/>
        <v>0</v>
      </c>
      <c r="L55" s="275">
        <f t="shared" si="19"/>
        <v>0</v>
      </c>
      <c r="M55" s="852">
        <f t="shared" si="23"/>
        <v>0</v>
      </c>
      <c r="N55" s="853"/>
      <c r="O55" s="854"/>
      <c r="P55" s="855">
        <f t="shared" si="24"/>
        <v>0</v>
      </c>
      <c r="Q55" s="853"/>
      <c r="R55" s="854"/>
      <c r="S55" s="186">
        <f t="shared" si="15"/>
        <v>0</v>
      </c>
      <c r="U55" s="46" t="str">
        <f t="shared" si="7"/>
        <v/>
      </c>
      <c r="W55" s="272">
        <f>IF('med-soma'!W55+saldo!X55&gt;PROPOSTA!R55,"EXCESSO",'med-soma'!W55+saldo!X55)</f>
        <v>0</v>
      </c>
      <c r="X55" s="270">
        <f t="shared" si="26"/>
        <v>0</v>
      </c>
      <c r="Y55" s="239">
        <f>IF('med-soma'!Y55="excesso","excesso",'med i'!Y55)</f>
        <v>0</v>
      </c>
      <c r="AY55" s="69"/>
      <c r="AZ55" s="69"/>
      <c r="BA55" s="69"/>
      <c r="BB55" s="69"/>
    </row>
    <row r="56" spans="1:54" x14ac:dyDescent="0.2">
      <c r="A56" s="53">
        <v>589000</v>
      </c>
      <c r="B56" s="54" t="s">
        <v>193</v>
      </c>
      <c r="C56" s="135" t="s">
        <v>186</v>
      </c>
      <c r="D56" s="194" t="s">
        <v>89</v>
      </c>
      <c r="E56" s="131" t="s">
        <v>18</v>
      </c>
      <c r="F56" s="856">
        <f>PROPOSTA!O56</f>
        <v>0</v>
      </c>
      <c r="G56" s="857">
        <f>PROPOSTA!Q56</f>
        <v>0</v>
      </c>
      <c r="H56" s="858"/>
      <c r="I56" s="179">
        <f t="shared" si="27"/>
        <v>0</v>
      </c>
      <c r="J56" s="898">
        <f t="shared" si="25"/>
        <v>0</v>
      </c>
      <c r="K56" s="899">
        <f t="shared" si="18"/>
        <v>0</v>
      </c>
      <c r="L56" s="275">
        <f t="shared" si="19"/>
        <v>0</v>
      </c>
      <c r="M56" s="852">
        <f t="shared" si="23"/>
        <v>0</v>
      </c>
      <c r="N56" s="853"/>
      <c r="O56" s="854"/>
      <c r="P56" s="855">
        <f t="shared" si="24"/>
        <v>0</v>
      </c>
      <c r="Q56" s="853"/>
      <c r="R56" s="854"/>
      <c r="S56" s="186">
        <f t="shared" si="15"/>
        <v>0</v>
      </c>
      <c r="U56" s="46" t="str">
        <f t="shared" si="7"/>
        <v/>
      </c>
      <c r="W56" s="272">
        <f>IF('med-soma'!W56+saldo!X56&gt;PROPOSTA!R56,"EXCESSO",'med-soma'!W56+saldo!X56)</f>
        <v>0</v>
      </c>
      <c r="X56" s="270">
        <f t="shared" si="26"/>
        <v>0</v>
      </c>
      <c r="Y56" s="239">
        <f>IF('med-soma'!Y56="excesso","excesso",'med i'!Y56)</f>
        <v>0</v>
      </c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Y56" s="69"/>
      <c r="AZ56" s="69"/>
      <c r="BA56" s="69"/>
      <c r="BB56" s="69"/>
    </row>
    <row r="57" spans="1:54" x14ac:dyDescent="0.2">
      <c r="A57" s="53">
        <v>589000</v>
      </c>
      <c r="B57" s="54" t="s">
        <v>193</v>
      </c>
      <c r="C57" s="135" t="s">
        <v>187</v>
      </c>
      <c r="D57" s="194" t="s">
        <v>89</v>
      </c>
      <c r="E57" s="131" t="s">
        <v>18</v>
      </c>
      <c r="F57" s="856">
        <f>PROPOSTA!O57</f>
        <v>0</v>
      </c>
      <c r="G57" s="857">
        <f>PROPOSTA!Q57</f>
        <v>0</v>
      </c>
      <c r="H57" s="858"/>
      <c r="I57" s="179">
        <f t="shared" si="27"/>
        <v>0</v>
      </c>
      <c r="J57" s="898">
        <f t="shared" si="25"/>
        <v>0</v>
      </c>
      <c r="K57" s="899">
        <f t="shared" si="18"/>
        <v>0</v>
      </c>
      <c r="L57" s="275">
        <f t="shared" si="19"/>
        <v>0</v>
      </c>
      <c r="M57" s="852">
        <f t="shared" si="23"/>
        <v>0</v>
      </c>
      <c r="N57" s="853"/>
      <c r="O57" s="854"/>
      <c r="P57" s="855">
        <f t="shared" si="24"/>
        <v>0</v>
      </c>
      <c r="Q57" s="853"/>
      <c r="R57" s="854"/>
      <c r="S57" s="186">
        <f t="shared" si="15"/>
        <v>0</v>
      </c>
      <c r="U57" s="46" t="str">
        <f t="shared" si="7"/>
        <v/>
      </c>
      <c r="W57" s="272">
        <f>IF('med-soma'!W57+saldo!X57&gt;PROPOSTA!R57,"EXCESSO",'med-soma'!W57+saldo!X57)</f>
        <v>0</v>
      </c>
      <c r="X57" s="270">
        <f t="shared" si="26"/>
        <v>0</v>
      </c>
      <c r="Y57" s="239">
        <f>IF('med-soma'!Y57="excesso","excesso",'med i'!Y57)</f>
        <v>0</v>
      </c>
      <c r="AY57" s="69"/>
      <c r="AZ57" s="69"/>
      <c r="BA57" s="69"/>
      <c r="BB57" s="69"/>
    </row>
    <row r="58" spans="1:54" x14ac:dyDescent="0.2">
      <c r="A58" s="55">
        <v>589000</v>
      </c>
      <c r="B58" s="56" t="s">
        <v>193</v>
      </c>
      <c r="C58" s="136" t="s">
        <v>188</v>
      </c>
      <c r="D58" s="194" t="s">
        <v>89</v>
      </c>
      <c r="E58" s="131" t="s">
        <v>18</v>
      </c>
      <c r="F58" s="856">
        <f>PROPOSTA!O58</f>
        <v>0</v>
      </c>
      <c r="G58" s="857">
        <f>PROPOSTA!Q58</f>
        <v>0</v>
      </c>
      <c r="H58" s="858"/>
      <c r="I58" s="179">
        <f t="shared" si="27"/>
        <v>0</v>
      </c>
      <c r="J58" s="898">
        <f t="shared" ref="J58:J66" si="28">IF(F58=0,0,F58*(1+I58))</f>
        <v>0</v>
      </c>
      <c r="K58" s="899">
        <f t="shared" ref="K58:K66" si="29">G58+J58</f>
        <v>0</v>
      </c>
      <c r="L58" s="275">
        <f t="shared" si="19"/>
        <v>0</v>
      </c>
      <c r="M58" s="852">
        <f t="shared" si="23"/>
        <v>0</v>
      </c>
      <c r="N58" s="853"/>
      <c r="O58" s="854"/>
      <c r="P58" s="855">
        <f t="shared" si="24"/>
        <v>0</v>
      </c>
      <c r="Q58" s="853"/>
      <c r="R58" s="854"/>
      <c r="S58" s="186">
        <f t="shared" si="15"/>
        <v>0</v>
      </c>
      <c r="U58" s="46" t="str">
        <f t="shared" si="7"/>
        <v/>
      </c>
      <c r="W58" s="272">
        <f>IF('med-soma'!W58+saldo!X58&gt;PROPOSTA!R58,"EXCESSO",'med-soma'!W58+saldo!X58)</f>
        <v>0</v>
      </c>
      <c r="X58" s="270">
        <f t="shared" si="26"/>
        <v>0</v>
      </c>
      <c r="Y58" s="239">
        <f>IF('med-soma'!Y58="excesso","excesso",'med i'!Y58)</f>
        <v>0</v>
      </c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Y58" s="69"/>
      <c r="AZ58" s="69"/>
      <c r="BA58" s="69"/>
      <c r="BB58" s="69"/>
    </row>
    <row r="59" spans="1:54" x14ac:dyDescent="0.2">
      <c r="A59" s="55">
        <v>589000</v>
      </c>
      <c r="B59" s="56" t="s">
        <v>193</v>
      </c>
      <c r="C59" s="136" t="s">
        <v>189</v>
      </c>
      <c r="D59" s="194" t="s">
        <v>89</v>
      </c>
      <c r="E59" s="131" t="s">
        <v>18</v>
      </c>
      <c r="F59" s="856">
        <f>PROPOSTA!O59</f>
        <v>0</v>
      </c>
      <c r="G59" s="857">
        <f>PROPOSTA!Q59</f>
        <v>0</v>
      </c>
      <c r="H59" s="858"/>
      <c r="I59" s="179">
        <f t="shared" si="27"/>
        <v>0</v>
      </c>
      <c r="J59" s="898">
        <f t="shared" ref="J59:J61" si="30">IF(F59=0,0,F59*(1+I59))</f>
        <v>0</v>
      </c>
      <c r="K59" s="899">
        <f t="shared" ref="K59:K61" si="31">G59+J59</f>
        <v>0</v>
      </c>
      <c r="L59" s="275">
        <f t="shared" ref="L59:L61" si="32">Y59</f>
        <v>0</v>
      </c>
      <c r="M59" s="852">
        <f t="shared" si="23"/>
        <v>0</v>
      </c>
      <c r="N59" s="853"/>
      <c r="O59" s="854"/>
      <c r="P59" s="855">
        <f t="shared" si="24"/>
        <v>0</v>
      </c>
      <c r="Q59" s="853"/>
      <c r="R59" s="854"/>
      <c r="S59" s="186">
        <f t="shared" ref="S59:S61" si="33">P59-M59</f>
        <v>0</v>
      </c>
      <c r="U59" s="46" t="str">
        <f t="shared" ref="U59:U61" si="34">IF(T59="X","x",IF(P59&gt;0,"x",""))</f>
        <v/>
      </c>
      <c r="W59" s="272">
        <f>IF('med-soma'!W62+saldo!X59&gt;PROPOSTA!R59,"EXCESSO",'med-soma'!W62+saldo!X59)</f>
        <v>0</v>
      </c>
      <c r="X59" s="270">
        <f t="shared" ref="X59:X61" si="35">Y59</f>
        <v>0</v>
      </c>
      <c r="Y59" s="239">
        <f>IF('med-soma'!Y59="excesso","excesso",'med i'!Y59)</f>
        <v>0</v>
      </c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Y59" s="69"/>
      <c r="AZ59" s="69"/>
      <c r="BA59" s="69"/>
      <c r="BB59" s="69"/>
    </row>
    <row r="60" spans="1:54" x14ac:dyDescent="0.2">
      <c r="A60" s="55">
        <v>589000</v>
      </c>
      <c r="B60" s="56" t="s">
        <v>193</v>
      </c>
      <c r="C60" s="136" t="s">
        <v>190</v>
      </c>
      <c r="D60" s="194" t="s">
        <v>89</v>
      </c>
      <c r="E60" s="131" t="s">
        <v>18</v>
      </c>
      <c r="F60" s="856">
        <f>PROPOSTA!O60</f>
        <v>0</v>
      </c>
      <c r="G60" s="857">
        <f>PROPOSTA!Q60</f>
        <v>0</v>
      </c>
      <c r="H60" s="858"/>
      <c r="I60" s="179">
        <f t="shared" si="27"/>
        <v>0</v>
      </c>
      <c r="J60" s="898">
        <f t="shared" si="30"/>
        <v>0</v>
      </c>
      <c r="K60" s="899">
        <f t="shared" si="31"/>
        <v>0</v>
      </c>
      <c r="L60" s="275">
        <f t="shared" si="32"/>
        <v>0</v>
      </c>
      <c r="M60" s="852">
        <f t="shared" si="23"/>
        <v>0</v>
      </c>
      <c r="N60" s="853"/>
      <c r="O60" s="854"/>
      <c r="P60" s="855">
        <f t="shared" si="24"/>
        <v>0</v>
      </c>
      <c r="Q60" s="853"/>
      <c r="R60" s="854"/>
      <c r="S60" s="186">
        <f t="shared" si="33"/>
        <v>0</v>
      </c>
      <c r="U60" s="46" t="str">
        <f t="shared" si="34"/>
        <v/>
      </c>
      <c r="W60" s="272">
        <f>IF('med-soma'!W63+saldo!X60&gt;PROPOSTA!R60,"EXCESSO",'med-soma'!W63+saldo!X60)</f>
        <v>0</v>
      </c>
      <c r="X60" s="270">
        <f t="shared" si="35"/>
        <v>0</v>
      </c>
      <c r="Y60" s="239">
        <f>IF('med-soma'!Y60="excesso","excesso",'med i'!Y60)</f>
        <v>0</v>
      </c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Y60" s="69"/>
      <c r="AZ60" s="69"/>
      <c r="BA60" s="69"/>
      <c r="BB60" s="69"/>
    </row>
    <row r="61" spans="1:54" x14ac:dyDescent="0.2">
      <c r="A61" s="55">
        <v>589000</v>
      </c>
      <c r="B61" s="56" t="s">
        <v>193</v>
      </c>
      <c r="C61" s="136" t="s">
        <v>191</v>
      </c>
      <c r="D61" s="194" t="s">
        <v>89</v>
      </c>
      <c r="E61" s="131" t="s">
        <v>18</v>
      </c>
      <c r="F61" s="856">
        <f>PROPOSTA!O61</f>
        <v>0</v>
      </c>
      <c r="G61" s="857">
        <f>PROPOSTA!Q61</f>
        <v>0</v>
      </c>
      <c r="H61" s="858"/>
      <c r="I61" s="179">
        <f t="shared" si="27"/>
        <v>0</v>
      </c>
      <c r="J61" s="898">
        <f t="shared" si="30"/>
        <v>0</v>
      </c>
      <c r="K61" s="899">
        <f t="shared" si="31"/>
        <v>0</v>
      </c>
      <c r="L61" s="275">
        <f t="shared" si="32"/>
        <v>0</v>
      </c>
      <c r="M61" s="852">
        <f t="shared" si="23"/>
        <v>0</v>
      </c>
      <c r="N61" s="853"/>
      <c r="O61" s="854"/>
      <c r="P61" s="855">
        <f t="shared" si="24"/>
        <v>0</v>
      </c>
      <c r="Q61" s="853"/>
      <c r="R61" s="854"/>
      <c r="S61" s="186">
        <f t="shared" si="33"/>
        <v>0</v>
      </c>
      <c r="U61" s="46" t="str">
        <f t="shared" si="34"/>
        <v/>
      </c>
      <c r="W61" s="272">
        <f>IF('med-soma'!W64+saldo!X61&gt;PROPOSTA!R61,"EXCESSO",'med-soma'!W64+saldo!X61)</f>
        <v>0</v>
      </c>
      <c r="X61" s="270">
        <f t="shared" si="35"/>
        <v>0</v>
      </c>
      <c r="Y61" s="239">
        <f>IF('med-soma'!Y61="excesso","excesso",'med i'!Y61)</f>
        <v>0</v>
      </c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Y61" s="69"/>
      <c r="AZ61" s="69"/>
      <c r="BA61" s="69"/>
      <c r="BB61" s="69"/>
    </row>
    <row r="62" spans="1:54" x14ac:dyDescent="0.2">
      <c r="A62" s="53">
        <v>589030</v>
      </c>
      <c r="B62" s="54" t="s">
        <v>193</v>
      </c>
      <c r="C62" s="135" t="s">
        <v>196</v>
      </c>
      <c r="D62" s="194" t="s">
        <v>200</v>
      </c>
      <c r="E62" s="131" t="s">
        <v>18</v>
      </c>
      <c r="F62" s="856">
        <f>PROPOSTA!O62</f>
        <v>0</v>
      </c>
      <c r="G62" s="857">
        <f>PROPOSTA!Q62</f>
        <v>0</v>
      </c>
      <c r="H62" s="858"/>
      <c r="I62" s="179">
        <f t="shared" si="27"/>
        <v>0</v>
      </c>
      <c r="J62" s="898">
        <f t="shared" si="28"/>
        <v>0</v>
      </c>
      <c r="K62" s="899">
        <f t="shared" si="29"/>
        <v>0</v>
      </c>
      <c r="L62" s="275">
        <f t="shared" si="19"/>
        <v>0</v>
      </c>
      <c r="M62" s="852">
        <f t="shared" si="23"/>
        <v>0</v>
      </c>
      <c r="N62" s="853"/>
      <c r="O62" s="854"/>
      <c r="P62" s="855">
        <f t="shared" si="24"/>
        <v>0</v>
      </c>
      <c r="Q62" s="853"/>
      <c r="R62" s="854"/>
      <c r="S62" s="186">
        <f t="shared" si="15"/>
        <v>0</v>
      </c>
      <c r="U62" s="46" t="str">
        <f t="shared" si="7"/>
        <v/>
      </c>
      <c r="W62" s="272">
        <f>IF('med-soma'!W62+saldo!X62&gt;PROPOSTA!R62,"EXCESSO",'med-soma'!W62+saldo!X62)</f>
        <v>0</v>
      </c>
      <c r="X62" s="270">
        <f t="shared" si="26"/>
        <v>0</v>
      </c>
      <c r="Y62" s="239">
        <f>IF('med-soma'!Y62="excesso","excesso",'med i'!Y62)</f>
        <v>0</v>
      </c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Y62" s="69"/>
      <c r="AZ62" s="69"/>
      <c r="BA62" s="69"/>
      <c r="BB62" s="69"/>
    </row>
    <row r="63" spans="1:54" x14ac:dyDescent="0.2">
      <c r="A63" s="53">
        <v>589040</v>
      </c>
      <c r="B63" s="54" t="s">
        <v>193</v>
      </c>
      <c r="C63" s="135" t="s">
        <v>197</v>
      </c>
      <c r="D63" s="194" t="s">
        <v>201</v>
      </c>
      <c r="E63" s="131" t="s">
        <v>18</v>
      </c>
      <c r="F63" s="856">
        <f>PROPOSTA!O63</f>
        <v>0</v>
      </c>
      <c r="G63" s="857">
        <f>PROPOSTA!Q63</f>
        <v>0</v>
      </c>
      <c r="H63" s="858"/>
      <c r="I63" s="179">
        <f t="shared" si="27"/>
        <v>0</v>
      </c>
      <c r="J63" s="898">
        <f t="shared" ref="J63:J64" si="36">IF(F63=0,0,F63*(1+I63))</f>
        <v>0</v>
      </c>
      <c r="K63" s="899">
        <f t="shared" ref="K63:K64" si="37">G63+J63</f>
        <v>0</v>
      </c>
      <c r="L63" s="275">
        <f t="shared" ref="L63:L64" si="38">Y63</f>
        <v>0</v>
      </c>
      <c r="M63" s="852">
        <f t="shared" si="23"/>
        <v>0</v>
      </c>
      <c r="N63" s="853"/>
      <c r="O63" s="854"/>
      <c r="P63" s="855">
        <f t="shared" si="24"/>
        <v>0</v>
      </c>
      <c r="Q63" s="853"/>
      <c r="R63" s="854"/>
      <c r="S63" s="186">
        <f t="shared" ref="S63:S64" si="39">P63-M63</f>
        <v>0</v>
      </c>
      <c r="U63" s="46" t="str">
        <f t="shared" ref="U63:U64" si="40">IF(T63="X","x",IF(P63&gt;0,"x",""))</f>
        <v/>
      </c>
      <c r="W63" s="272">
        <f>IF('med-soma'!W65+saldo!X63&gt;PROPOSTA!R63,"EXCESSO",'med-soma'!W65+saldo!X63)</f>
        <v>0</v>
      </c>
      <c r="X63" s="270">
        <f t="shared" ref="X63:X64" si="41">Y63</f>
        <v>0</v>
      </c>
      <c r="Y63" s="239">
        <f>IF('med-soma'!Y63="excesso","excesso",'med i'!Y63)</f>
        <v>0</v>
      </c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Y63" s="69"/>
      <c r="AZ63" s="69"/>
      <c r="BA63" s="69"/>
      <c r="BB63" s="69"/>
    </row>
    <row r="64" spans="1:54" x14ac:dyDescent="0.2">
      <c r="A64" s="53">
        <v>589060</v>
      </c>
      <c r="B64" s="54" t="s">
        <v>193</v>
      </c>
      <c r="C64" s="135" t="s">
        <v>198</v>
      </c>
      <c r="D64" s="194" t="s">
        <v>205</v>
      </c>
      <c r="E64" s="131" t="s">
        <v>18</v>
      </c>
      <c r="F64" s="856">
        <f>PROPOSTA!O64</f>
        <v>0</v>
      </c>
      <c r="G64" s="857">
        <f>PROPOSTA!Q64</f>
        <v>0</v>
      </c>
      <c r="H64" s="858"/>
      <c r="I64" s="179">
        <f t="shared" si="27"/>
        <v>0</v>
      </c>
      <c r="J64" s="898">
        <f t="shared" si="36"/>
        <v>0</v>
      </c>
      <c r="K64" s="899">
        <f t="shared" si="37"/>
        <v>0</v>
      </c>
      <c r="L64" s="275">
        <f t="shared" si="38"/>
        <v>0</v>
      </c>
      <c r="M64" s="852">
        <f t="shared" si="23"/>
        <v>0</v>
      </c>
      <c r="N64" s="853"/>
      <c r="O64" s="854"/>
      <c r="P64" s="855">
        <f t="shared" si="24"/>
        <v>0</v>
      </c>
      <c r="Q64" s="853"/>
      <c r="R64" s="854"/>
      <c r="S64" s="186">
        <f t="shared" si="39"/>
        <v>0</v>
      </c>
      <c r="U64" s="46" t="str">
        <f t="shared" si="40"/>
        <v/>
      </c>
      <c r="W64" s="272">
        <f>IF('med-soma'!W66+saldo!X64&gt;PROPOSTA!R64,"EXCESSO",'med-soma'!W66+saldo!X64)</f>
        <v>0</v>
      </c>
      <c r="X64" s="270">
        <f t="shared" si="41"/>
        <v>0</v>
      </c>
      <c r="Y64" s="239">
        <f>IF('med-soma'!Y64="excesso","excesso",'med i'!Y64)</f>
        <v>0</v>
      </c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Y64" s="69"/>
      <c r="AZ64" s="69"/>
      <c r="BA64" s="69"/>
      <c r="BB64" s="69"/>
    </row>
    <row r="65" spans="1:54" x14ac:dyDescent="0.2">
      <c r="A65" s="53">
        <v>589050</v>
      </c>
      <c r="B65" s="54" t="s">
        <v>193</v>
      </c>
      <c r="C65" s="135" t="s">
        <v>192</v>
      </c>
      <c r="D65" s="194" t="s">
        <v>90</v>
      </c>
      <c r="E65" s="131" t="s">
        <v>18</v>
      </c>
      <c r="F65" s="856">
        <f>PROPOSTA!O65</f>
        <v>0</v>
      </c>
      <c r="G65" s="857">
        <f>PROPOSTA!Q65</f>
        <v>0</v>
      </c>
      <c r="H65" s="858"/>
      <c r="I65" s="179">
        <f t="shared" si="27"/>
        <v>0</v>
      </c>
      <c r="J65" s="898">
        <f t="shared" si="28"/>
        <v>0</v>
      </c>
      <c r="K65" s="899">
        <f t="shared" si="29"/>
        <v>0</v>
      </c>
      <c r="L65" s="275">
        <f t="shared" si="19"/>
        <v>0</v>
      </c>
      <c r="M65" s="852">
        <f t="shared" si="23"/>
        <v>0</v>
      </c>
      <c r="N65" s="853"/>
      <c r="O65" s="854"/>
      <c r="P65" s="855">
        <f t="shared" si="24"/>
        <v>0</v>
      </c>
      <c r="Q65" s="853"/>
      <c r="R65" s="854"/>
      <c r="S65" s="186">
        <f t="shared" si="15"/>
        <v>0</v>
      </c>
      <c r="U65" s="46" t="str">
        <f t="shared" si="7"/>
        <v/>
      </c>
      <c r="W65" s="272">
        <f>IF('med-soma'!W65+saldo!X65&gt;PROPOSTA!R65,"EXCESSO",'med-soma'!W65+saldo!X65)</f>
        <v>0</v>
      </c>
      <c r="X65" s="270">
        <f t="shared" si="26"/>
        <v>0</v>
      </c>
      <c r="Y65" s="239">
        <f>IF('med-soma'!Y65="excesso","excesso",'med i'!Y65)</f>
        <v>0</v>
      </c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Y65" s="69"/>
      <c r="AZ65" s="69"/>
      <c r="BA65" s="69"/>
      <c r="BB65" s="69"/>
    </row>
    <row r="66" spans="1:54" ht="10.8" thickBot="1" x14ac:dyDescent="0.25">
      <c r="A66" s="415">
        <v>589180</v>
      </c>
      <c r="B66" s="418" t="s">
        <v>193</v>
      </c>
      <c r="C66" s="419" t="s">
        <v>199</v>
      </c>
      <c r="D66" s="196" t="s">
        <v>202</v>
      </c>
      <c r="E66" s="420" t="s">
        <v>18</v>
      </c>
      <c r="F66" s="874">
        <f>PROPOSTA!O66</f>
        <v>0</v>
      </c>
      <c r="G66" s="875">
        <f>PROPOSTA!Q66</f>
        <v>0</v>
      </c>
      <c r="H66" s="876"/>
      <c r="I66" s="421">
        <f>$S$8</f>
        <v>0</v>
      </c>
      <c r="J66" s="900">
        <f t="shared" si="28"/>
        <v>0</v>
      </c>
      <c r="K66" s="901">
        <f t="shared" si="29"/>
        <v>0</v>
      </c>
      <c r="L66" s="276">
        <f t="shared" si="19"/>
        <v>0</v>
      </c>
      <c r="M66" s="872">
        <f t="shared" si="23"/>
        <v>0</v>
      </c>
      <c r="N66" s="863"/>
      <c r="O66" s="864"/>
      <c r="P66" s="862">
        <f t="shared" si="24"/>
        <v>0</v>
      </c>
      <c r="Q66" s="863"/>
      <c r="R66" s="864"/>
      <c r="S66" s="188">
        <f t="shared" si="15"/>
        <v>0</v>
      </c>
      <c r="U66" s="46" t="str">
        <f t="shared" si="7"/>
        <v/>
      </c>
      <c r="W66" s="272">
        <f>IF('med-soma'!W66+saldo!X66&gt;PROPOSTA!R66,"EXCESSO",'med-soma'!W66+saldo!X66)</f>
        <v>0</v>
      </c>
      <c r="X66" s="270">
        <f t="shared" ref="X66" si="42">Y66</f>
        <v>0</v>
      </c>
      <c r="Y66" s="239">
        <f>IF('med-soma'!Y66="excesso","excesso",'med i'!Y66)</f>
        <v>0</v>
      </c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Y66" s="69"/>
      <c r="AZ66" s="69"/>
      <c r="BA66" s="69"/>
      <c r="BB66" s="69"/>
    </row>
    <row r="67" spans="1:54" ht="4.2" customHeight="1" thickBot="1" x14ac:dyDescent="0.25">
      <c r="A67" s="489"/>
      <c r="D67" s="9" t="s">
        <v>100</v>
      </c>
      <c r="N67" s="191"/>
      <c r="O67" s="191"/>
      <c r="T67" s="59" t="s">
        <v>20</v>
      </c>
      <c r="U67" s="60"/>
      <c r="AY67" s="69"/>
      <c r="AZ67" s="69"/>
      <c r="BA67" s="69"/>
      <c r="BB67" s="69"/>
    </row>
    <row r="68" spans="1:54" ht="10.8" thickBot="1" x14ac:dyDescent="0.25">
      <c r="A68" s="61" t="s">
        <v>20</v>
      </c>
      <c r="B68" s="62"/>
      <c r="C68" s="63" t="s">
        <v>83</v>
      </c>
      <c r="D68" s="200" t="s">
        <v>100</v>
      </c>
      <c r="E68" s="64"/>
      <c r="F68" s="64"/>
      <c r="G68" s="64"/>
      <c r="H68" s="64"/>
      <c r="I68" s="66"/>
      <c r="J68" s="67"/>
      <c r="K68" s="67"/>
      <c r="L68" s="434"/>
      <c r="M68" s="865">
        <f t="shared" ref="M68:S68" si="43">SUBTOTAL(9,M12:M66)</f>
        <v>0</v>
      </c>
      <c r="N68" s="866">
        <f t="shared" si="43"/>
        <v>0</v>
      </c>
      <c r="O68" s="867">
        <f t="shared" si="43"/>
        <v>0</v>
      </c>
      <c r="P68" s="868">
        <f t="shared" si="43"/>
        <v>0</v>
      </c>
      <c r="Q68" s="866">
        <f t="shared" si="43"/>
        <v>0</v>
      </c>
      <c r="R68" s="867">
        <f t="shared" si="43"/>
        <v>0</v>
      </c>
      <c r="S68" s="435">
        <f t="shared" si="43"/>
        <v>0</v>
      </c>
      <c r="T68" s="59" t="s">
        <v>20</v>
      </c>
      <c r="U68" s="241" t="s">
        <v>20</v>
      </c>
      <c r="W68" s="67"/>
      <c r="X68" s="67"/>
      <c r="Y68" s="67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Y68" s="69"/>
      <c r="AZ68" s="69"/>
      <c r="BA68" s="69"/>
      <c r="BB68" s="69"/>
    </row>
    <row r="69" spans="1:54" ht="10.8" thickBot="1" x14ac:dyDescent="0.25">
      <c r="A69" s="61"/>
      <c r="M69" s="69"/>
      <c r="N69" s="191"/>
      <c r="O69" s="191"/>
      <c r="T69" s="59" t="s">
        <v>20</v>
      </c>
      <c r="U69" s="9" t="s">
        <v>100</v>
      </c>
      <c r="AY69" s="69"/>
      <c r="AZ69" s="69"/>
      <c r="BA69" s="69"/>
      <c r="BB69" s="69"/>
    </row>
    <row r="70" spans="1:54" ht="45" customHeight="1" thickBot="1" x14ac:dyDescent="0.45">
      <c r="A70" s="228"/>
      <c r="B70" s="229"/>
      <c r="C70" s="230" t="s">
        <v>105</v>
      </c>
      <c r="D70" s="231"/>
      <c r="E70" s="231"/>
      <c r="F70" s="231"/>
      <c r="G70" s="231"/>
      <c r="H70" s="231"/>
      <c r="I70" s="231"/>
      <c r="J70" s="231"/>
      <c r="K70" s="231"/>
      <c r="L70" s="232"/>
      <c r="M70" s="233" t="s">
        <v>106</v>
      </c>
      <c r="N70" s="233" t="s">
        <v>143</v>
      </c>
      <c r="O70" s="233" t="s">
        <v>144</v>
      </c>
      <c r="P70" s="233" t="s">
        <v>107</v>
      </c>
      <c r="Q70" s="233" t="s">
        <v>108</v>
      </c>
      <c r="R70" s="231"/>
      <c r="S70" s="233" t="s">
        <v>109</v>
      </c>
      <c r="U70" s="9" t="s">
        <v>100</v>
      </c>
      <c r="AU70" s="69"/>
      <c r="AV70" s="69"/>
      <c r="AY70" s="69"/>
      <c r="AZ70" s="69"/>
      <c r="BA70" s="69"/>
      <c r="BB70" s="69"/>
    </row>
    <row r="71" spans="1:54" ht="10.8" thickBot="1" x14ac:dyDescent="0.25">
      <c r="A71" s="61" t="s">
        <v>20</v>
      </c>
      <c r="B71" s="62"/>
      <c r="C71" s="63" t="s">
        <v>92</v>
      </c>
      <c r="D71" s="64"/>
      <c r="E71" s="64"/>
      <c r="F71" s="64"/>
      <c r="G71" s="64"/>
      <c r="H71" s="64"/>
      <c r="I71" s="70"/>
      <c r="J71" s="67"/>
      <c r="K71" s="67"/>
      <c r="L71" s="68"/>
      <c r="M71" s="307">
        <f>SUMIF($D$12:$D$66,"CAP 50/70",M12:M66)</f>
        <v>0</v>
      </c>
      <c r="N71" s="307">
        <f>ROUND(M71*0.9489,2)</f>
        <v>0</v>
      </c>
      <c r="O71" s="307">
        <f>ROUND(N71*(1+S7),2)</f>
        <v>0</v>
      </c>
      <c r="P71" s="307">
        <f>O71-N71</f>
        <v>0</v>
      </c>
      <c r="Q71" s="192">
        <f t="shared" ref="Q71" si="44">ROUND(N71*$J$4,2)</f>
        <v>0</v>
      </c>
      <c r="R71" s="307"/>
      <c r="S71" s="307">
        <f>IF(P71&lt;0,P71,IF(P71&lt;Q71,0,P71-Q71))</f>
        <v>0</v>
      </c>
      <c r="U71" s="241" t="str">
        <f>IF(M71&gt;0,"x","")</f>
        <v/>
      </c>
      <c r="W71" s="191"/>
      <c r="X71" s="191"/>
      <c r="Y71" s="191"/>
      <c r="AD71" s="72"/>
      <c r="AE71" s="72"/>
      <c r="AU71" s="69"/>
      <c r="AV71" s="69"/>
      <c r="AY71" s="69"/>
      <c r="AZ71" s="69"/>
      <c r="BA71" s="69"/>
      <c r="BB71" s="69"/>
    </row>
    <row r="72" spans="1:54" ht="10.8" thickBot="1" x14ac:dyDescent="0.25">
      <c r="A72" s="61" t="s">
        <v>20</v>
      </c>
      <c r="B72" s="62"/>
      <c r="C72" s="63" t="s">
        <v>93</v>
      </c>
      <c r="D72" s="64"/>
      <c r="E72" s="64"/>
      <c r="F72" s="64"/>
      <c r="G72" s="64"/>
      <c r="H72" s="64"/>
      <c r="I72" s="70"/>
      <c r="J72" s="67"/>
      <c r="K72" s="67"/>
      <c r="L72" s="68"/>
      <c r="M72" s="307">
        <f>SUMIF($D$12:$D$66,"CAP Borracha",M12:M66)</f>
        <v>0</v>
      </c>
      <c r="N72" s="307">
        <f t="shared" ref="N72:N82" si="45">ROUND(M72*0.9489,2)</f>
        <v>0</v>
      </c>
      <c r="O72" s="307">
        <f>ROUND(N72*(1+S7),2)</f>
        <v>0</v>
      </c>
      <c r="P72" s="307">
        <f t="shared" ref="P72:P82" si="46">O72-N72</f>
        <v>0</v>
      </c>
      <c r="Q72" s="192">
        <f t="shared" ref="Q72:Q82" si="47">ROUND(N72*$J$4,2)</f>
        <v>0</v>
      </c>
      <c r="R72" s="307"/>
      <c r="S72" s="307">
        <f t="shared" ref="S72:S82" si="48">IF(P72&lt;0,P72,IF(P72&lt;Q72,0,P72-Q72))</f>
        <v>0</v>
      </c>
      <c r="U72" s="241" t="str">
        <f t="shared" ref="U72:U82" si="49">IF(M72&gt;0,"x","")</f>
        <v/>
      </c>
      <c r="W72" s="191"/>
      <c r="X72" s="191"/>
      <c r="Y72" s="191"/>
      <c r="AU72" s="69"/>
      <c r="AV72" s="69"/>
      <c r="AY72" s="69"/>
      <c r="AZ72" s="69"/>
      <c r="BA72" s="69"/>
      <c r="BB72" s="69"/>
    </row>
    <row r="73" spans="1:54" ht="10.8" thickBot="1" x14ac:dyDescent="0.25">
      <c r="A73" s="61" t="s">
        <v>20</v>
      </c>
      <c r="B73" s="62"/>
      <c r="C73" s="63" t="s">
        <v>204</v>
      </c>
      <c r="D73" s="64"/>
      <c r="E73" s="64"/>
      <c r="F73" s="64"/>
      <c r="G73" s="64"/>
      <c r="H73" s="64"/>
      <c r="I73" s="70"/>
      <c r="J73" s="67"/>
      <c r="K73" s="67"/>
      <c r="L73" s="68"/>
      <c r="M73" s="307">
        <f>SUMIF($D$12:$D$66,"CAP (55/75)",M12:M66)</f>
        <v>0</v>
      </c>
      <c r="N73" s="307">
        <f t="shared" si="45"/>
        <v>0</v>
      </c>
      <c r="O73" s="307">
        <f>ROUND(N73*(1+S7),2)</f>
        <v>0</v>
      </c>
      <c r="P73" s="307">
        <f t="shared" si="46"/>
        <v>0</v>
      </c>
      <c r="Q73" s="192">
        <f t="shared" si="47"/>
        <v>0</v>
      </c>
      <c r="R73" s="307"/>
      <c r="S73" s="307">
        <f t="shared" si="48"/>
        <v>0</v>
      </c>
      <c r="U73" s="241" t="str">
        <f t="shared" si="49"/>
        <v/>
      </c>
      <c r="W73" s="191"/>
      <c r="X73" s="191"/>
      <c r="Y73" s="191"/>
      <c r="AD73" s="72"/>
      <c r="AE73" s="72"/>
      <c r="AU73" s="69"/>
      <c r="AV73" s="69"/>
      <c r="AY73" s="69"/>
      <c r="AZ73" s="69"/>
      <c r="BA73" s="69"/>
      <c r="BB73" s="69"/>
    </row>
    <row r="74" spans="1:54" ht="10.8" thickBot="1" x14ac:dyDescent="0.25">
      <c r="A74" s="61" t="s">
        <v>20</v>
      </c>
      <c r="B74" s="62"/>
      <c r="C74" s="63" t="s">
        <v>94</v>
      </c>
      <c r="D74" s="64"/>
      <c r="E74" s="64"/>
      <c r="F74" s="64"/>
      <c r="G74" s="64"/>
      <c r="H74" s="64"/>
      <c r="I74" s="70"/>
      <c r="J74" s="67"/>
      <c r="K74" s="67"/>
      <c r="L74" s="68"/>
      <c r="M74" s="307">
        <f>SUMIF($D$12:$D$66,"CAP (60/85)",M12:M66)</f>
        <v>0</v>
      </c>
      <c r="N74" s="307">
        <f t="shared" si="45"/>
        <v>0</v>
      </c>
      <c r="O74" s="307">
        <f>ROUND(N74*(1+S7),2)</f>
        <v>0</v>
      </c>
      <c r="P74" s="307">
        <f t="shared" si="46"/>
        <v>0</v>
      </c>
      <c r="Q74" s="192">
        <f t="shared" si="47"/>
        <v>0</v>
      </c>
      <c r="R74" s="307"/>
      <c r="S74" s="307">
        <f t="shared" si="48"/>
        <v>0</v>
      </c>
      <c r="U74" s="241" t="str">
        <f t="shared" ref="U74" si="50">IF(M74&gt;0,"x","")</f>
        <v/>
      </c>
      <c r="W74" s="191"/>
      <c r="X74" s="191"/>
      <c r="Y74" s="191"/>
      <c r="AD74" s="72"/>
      <c r="AE74" s="72"/>
      <c r="AU74" s="69"/>
      <c r="AV74" s="69"/>
      <c r="AY74" s="69"/>
      <c r="AZ74" s="69"/>
      <c r="BA74" s="69"/>
      <c r="BB74" s="69"/>
    </row>
    <row r="75" spans="1:54" ht="10.8" thickBot="1" x14ac:dyDescent="0.25">
      <c r="A75" s="61" t="s">
        <v>20</v>
      </c>
      <c r="B75" s="62"/>
      <c r="C75" s="63" t="s">
        <v>206</v>
      </c>
      <c r="D75" s="64"/>
      <c r="E75" s="64"/>
      <c r="F75" s="64"/>
      <c r="G75" s="64"/>
      <c r="H75" s="64"/>
      <c r="I75" s="70"/>
      <c r="J75" s="67"/>
      <c r="K75" s="67"/>
      <c r="L75" s="68"/>
      <c r="M75" s="307">
        <f>SUMIF($D$12:$D$66,"CAP (65/90)",M12:M66)</f>
        <v>0</v>
      </c>
      <c r="N75" s="307">
        <f t="shared" si="45"/>
        <v>0</v>
      </c>
      <c r="O75" s="307">
        <f>ROUND(N75*(1+S7),2)</f>
        <v>0</v>
      </c>
      <c r="P75" s="307">
        <f t="shared" si="46"/>
        <v>0</v>
      </c>
      <c r="Q75" s="192">
        <f t="shared" si="47"/>
        <v>0</v>
      </c>
      <c r="R75" s="307"/>
      <c r="S75" s="307">
        <f t="shared" si="48"/>
        <v>0</v>
      </c>
      <c r="U75" s="241" t="str">
        <f t="shared" ref="U75" si="51">IF(M75&gt;0,"x","")</f>
        <v/>
      </c>
      <c r="W75" s="191"/>
      <c r="X75" s="191"/>
      <c r="Y75" s="191"/>
      <c r="AD75" s="72"/>
      <c r="AE75" s="72"/>
      <c r="AU75" s="69"/>
      <c r="AV75" s="69"/>
      <c r="AY75" s="69"/>
      <c r="AZ75" s="69"/>
      <c r="BA75" s="69"/>
      <c r="BB75" s="69"/>
    </row>
    <row r="76" spans="1:54" ht="10.8" thickBot="1" x14ac:dyDescent="0.25">
      <c r="A76" s="61" t="s">
        <v>20</v>
      </c>
      <c r="B76" s="62"/>
      <c r="C76" s="63" t="s">
        <v>95</v>
      </c>
      <c r="D76" s="64"/>
      <c r="E76" s="64"/>
      <c r="F76" s="64"/>
      <c r="G76" s="64"/>
      <c r="H76" s="64"/>
      <c r="I76" s="70"/>
      <c r="J76" s="67"/>
      <c r="K76" s="67"/>
      <c r="L76" s="68"/>
      <c r="M76" s="307">
        <f>SUMIF($D$12:$D$66,"CM-30",M12:M66)</f>
        <v>0</v>
      </c>
      <c r="N76" s="307">
        <f t="shared" si="45"/>
        <v>0</v>
      </c>
      <c r="O76" s="307">
        <f>ROUND(N76*(1+S6),2)</f>
        <v>0</v>
      </c>
      <c r="P76" s="307">
        <f t="shared" si="46"/>
        <v>0</v>
      </c>
      <c r="Q76" s="192">
        <f t="shared" si="47"/>
        <v>0</v>
      </c>
      <c r="R76" s="307"/>
      <c r="S76" s="307">
        <f t="shared" si="48"/>
        <v>0</v>
      </c>
      <c r="U76" s="241" t="str">
        <f t="shared" si="49"/>
        <v/>
      </c>
      <c r="W76" s="191"/>
      <c r="X76" s="191"/>
      <c r="Y76" s="191"/>
      <c r="AY76" s="69"/>
      <c r="AZ76" s="69"/>
      <c r="BA76" s="69"/>
      <c r="BB76" s="69"/>
    </row>
    <row r="77" spans="1:54" ht="10.8" thickBot="1" x14ac:dyDescent="0.25">
      <c r="A77" s="61" t="s">
        <v>20</v>
      </c>
      <c r="B77" s="62"/>
      <c r="C77" s="63" t="s">
        <v>96</v>
      </c>
      <c r="D77" s="64"/>
      <c r="E77" s="64"/>
      <c r="F77" s="64"/>
      <c r="G77" s="64"/>
      <c r="H77" s="64"/>
      <c r="I77" s="70"/>
      <c r="J77" s="67"/>
      <c r="K77" s="189"/>
      <c r="L77" s="190"/>
      <c r="M77" s="307">
        <f>SUMIF($D$12:$D$66,"Emulsão EAI",M12:M66)</f>
        <v>0</v>
      </c>
      <c r="N77" s="307">
        <f t="shared" si="45"/>
        <v>0</v>
      </c>
      <c r="O77" s="307">
        <f>ROUND(N77*(1+S8),2)</f>
        <v>0</v>
      </c>
      <c r="P77" s="307">
        <f t="shared" si="46"/>
        <v>0</v>
      </c>
      <c r="Q77" s="192">
        <f t="shared" si="47"/>
        <v>0</v>
      </c>
      <c r="R77" s="307"/>
      <c r="S77" s="307">
        <f t="shared" si="48"/>
        <v>0</v>
      </c>
      <c r="U77" s="241" t="str">
        <f t="shared" si="49"/>
        <v/>
      </c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Y77" s="69"/>
      <c r="AZ77" s="69"/>
      <c r="BA77" s="69"/>
      <c r="BB77" s="69"/>
    </row>
    <row r="78" spans="1:54" ht="10.8" thickBot="1" x14ac:dyDescent="0.25">
      <c r="A78" s="61" t="s">
        <v>20</v>
      </c>
      <c r="B78" s="62"/>
      <c r="C78" s="63" t="s">
        <v>207</v>
      </c>
      <c r="D78" s="64"/>
      <c r="E78" s="64"/>
      <c r="F78" s="64"/>
      <c r="G78" s="64"/>
      <c r="H78" s="64"/>
      <c r="I78" s="70"/>
      <c r="J78" s="67"/>
      <c r="K78" s="189"/>
      <c r="L78" s="190"/>
      <c r="M78" s="307">
        <f>SUMIF($D$12:$D$66,"Emulsão RM 1C",M12:M66)</f>
        <v>0</v>
      </c>
      <c r="N78" s="307">
        <f t="shared" si="45"/>
        <v>0</v>
      </c>
      <c r="O78" s="307">
        <f>ROUND(N78*(1+S8),2)</f>
        <v>0</v>
      </c>
      <c r="P78" s="307">
        <f t="shared" si="46"/>
        <v>0</v>
      </c>
      <c r="Q78" s="192">
        <f t="shared" si="47"/>
        <v>0</v>
      </c>
      <c r="R78" s="307"/>
      <c r="S78" s="307">
        <f t="shared" si="48"/>
        <v>0</v>
      </c>
      <c r="U78" s="241" t="str">
        <f t="shared" ref="U78" si="52">IF(M78&gt;0,"x","")</f>
        <v/>
      </c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Y78" s="69"/>
      <c r="AZ78" s="69"/>
      <c r="BA78" s="69"/>
      <c r="BB78" s="69"/>
    </row>
    <row r="79" spans="1:54" ht="10.8" thickBot="1" x14ac:dyDescent="0.25">
      <c r="A79" s="61" t="s">
        <v>20</v>
      </c>
      <c r="B79" s="62"/>
      <c r="C79" s="63" t="s">
        <v>97</v>
      </c>
      <c r="D79" s="64"/>
      <c r="E79" s="64"/>
      <c r="F79" s="64"/>
      <c r="G79" s="64"/>
      <c r="H79" s="64"/>
      <c r="I79" s="70"/>
      <c r="J79" s="67"/>
      <c r="K79" s="189"/>
      <c r="L79" s="190"/>
      <c r="M79" s="307">
        <f>SUMIF($D$12:$D$66,"Emulsão RM 2C",M12:M66)</f>
        <v>0</v>
      </c>
      <c r="N79" s="307">
        <f t="shared" si="45"/>
        <v>0</v>
      </c>
      <c r="O79" s="307">
        <f>ROUND(N79*(1+S8),2)</f>
        <v>0</v>
      </c>
      <c r="P79" s="307">
        <f t="shared" si="46"/>
        <v>0</v>
      </c>
      <c r="Q79" s="192">
        <f t="shared" si="47"/>
        <v>0</v>
      </c>
      <c r="R79" s="307"/>
      <c r="S79" s="307">
        <f t="shared" si="48"/>
        <v>0</v>
      </c>
      <c r="U79" s="241" t="str">
        <f t="shared" si="49"/>
        <v/>
      </c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Y79" s="69"/>
      <c r="AZ79" s="69"/>
      <c r="BA79" s="69"/>
      <c r="BB79" s="69"/>
    </row>
    <row r="80" spans="1:54" ht="10.8" thickBot="1" x14ac:dyDescent="0.25">
      <c r="A80" s="61" t="s">
        <v>20</v>
      </c>
      <c r="B80" s="62"/>
      <c r="C80" s="63" t="s">
        <v>98</v>
      </c>
      <c r="D80" s="64"/>
      <c r="E80" s="64"/>
      <c r="F80" s="64"/>
      <c r="G80" s="64"/>
      <c r="H80" s="64"/>
      <c r="I80" s="70"/>
      <c r="J80" s="67"/>
      <c r="K80" s="189"/>
      <c r="L80" s="190"/>
      <c r="M80" s="307">
        <f>SUMIF($D$12:$D$66,"Emulsão RR 1C",M12:M66)</f>
        <v>0</v>
      </c>
      <c r="N80" s="307">
        <f t="shared" si="45"/>
        <v>0</v>
      </c>
      <c r="O80" s="307">
        <f>ROUND(N80*(1+S8),2)</f>
        <v>0</v>
      </c>
      <c r="P80" s="307">
        <f t="shared" si="46"/>
        <v>0</v>
      </c>
      <c r="Q80" s="192">
        <f t="shared" si="47"/>
        <v>0</v>
      </c>
      <c r="R80" s="307"/>
      <c r="S80" s="307">
        <f t="shared" si="48"/>
        <v>0</v>
      </c>
      <c r="U80" s="241" t="str">
        <f t="shared" si="49"/>
        <v/>
      </c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Y80" s="69"/>
      <c r="AZ80" s="69"/>
      <c r="BA80" s="69"/>
      <c r="BB80" s="69"/>
    </row>
    <row r="81" spans="1:54" ht="10.8" thickBot="1" x14ac:dyDescent="0.25">
      <c r="A81" s="61" t="s">
        <v>20</v>
      </c>
      <c r="B81" s="62"/>
      <c r="C81" s="63" t="s">
        <v>99</v>
      </c>
      <c r="D81" s="64"/>
      <c r="E81" s="64"/>
      <c r="F81" s="64"/>
      <c r="G81" s="64"/>
      <c r="H81" s="64"/>
      <c r="I81" s="70"/>
      <c r="J81" s="67"/>
      <c r="K81" s="189"/>
      <c r="L81" s="190"/>
      <c r="M81" s="307">
        <f>SUMIF($D$12:$D$66,"Emulsão RR 2C",M12:M66)</f>
        <v>0</v>
      </c>
      <c r="N81" s="307">
        <f t="shared" si="45"/>
        <v>0</v>
      </c>
      <c r="O81" s="307">
        <f>ROUND(N81*(1+S8),2)</f>
        <v>0</v>
      </c>
      <c r="P81" s="307">
        <f t="shared" si="46"/>
        <v>0</v>
      </c>
      <c r="Q81" s="192">
        <f t="shared" si="47"/>
        <v>0</v>
      </c>
      <c r="R81" s="307"/>
      <c r="S81" s="307">
        <f t="shared" si="48"/>
        <v>0</v>
      </c>
      <c r="U81" s="241" t="str">
        <f t="shared" ref="U81" si="53">IF(M81&gt;0,"x","")</f>
        <v/>
      </c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Y81" s="69"/>
      <c r="AZ81" s="69"/>
      <c r="BA81" s="69"/>
      <c r="BB81" s="69"/>
    </row>
    <row r="82" spans="1:54" ht="10.8" thickBot="1" x14ac:dyDescent="0.25">
      <c r="A82" s="61" t="s">
        <v>20</v>
      </c>
      <c r="B82" s="62"/>
      <c r="C82" s="63" t="s">
        <v>208</v>
      </c>
      <c r="D82" s="64"/>
      <c r="E82" s="64"/>
      <c r="F82" s="64"/>
      <c r="G82" s="64"/>
      <c r="H82" s="64"/>
      <c r="I82" s="70"/>
      <c r="J82" s="67"/>
      <c r="K82" s="189"/>
      <c r="L82" s="190"/>
      <c r="M82" s="307">
        <f>SUMIF($D$12:$D$66,"RC-1C-E",M12:M66)</f>
        <v>0</v>
      </c>
      <c r="N82" s="307">
        <f t="shared" si="45"/>
        <v>0</v>
      </c>
      <c r="O82" s="307">
        <f>ROUND(N82*(1+S8),2)</f>
        <v>0</v>
      </c>
      <c r="P82" s="307">
        <f t="shared" si="46"/>
        <v>0</v>
      </c>
      <c r="Q82" s="192">
        <f t="shared" si="47"/>
        <v>0</v>
      </c>
      <c r="R82" s="307"/>
      <c r="S82" s="307">
        <f t="shared" si="48"/>
        <v>0</v>
      </c>
      <c r="U82" s="241" t="str">
        <f t="shared" si="49"/>
        <v/>
      </c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Y82" s="69"/>
      <c r="AZ82" s="69"/>
      <c r="BA82" s="69"/>
      <c r="BB82" s="69"/>
    </row>
    <row r="83" spans="1:54" ht="10.8" thickBot="1" x14ac:dyDescent="0.25">
      <c r="A83" s="449"/>
      <c r="U83" s="9" t="s">
        <v>100</v>
      </c>
      <c r="AD83" s="72"/>
      <c r="AE83" s="72"/>
      <c r="AU83" s="69"/>
      <c r="AV83" s="69"/>
      <c r="AY83" s="69"/>
      <c r="AZ83" s="69"/>
      <c r="BA83" s="69"/>
      <c r="BB83" s="69"/>
    </row>
    <row r="84" spans="1:54" ht="10.8" thickBot="1" x14ac:dyDescent="0.25">
      <c r="A84" s="61" t="s">
        <v>20</v>
      </c>
      <c r="B84" s="62"/>
      <c r="C84" s="63" t="s">
        <v>84</v>
      </c>
      <c r="D84" s="64"/>
      <c r="E84" s="64"/>
      <c r="F84" s="64"/>
      <c r="G84" s="64"/>
      <c r="H84" s="64"/>
      <c r="I84" s="66"/>
      <c r="J84" s="67"/>
      <c r="K84" s="67"/>
      <c r="L84" s="68"/>
      <c r="M84" s="307">
        <f>SUM(M71:M82)</f>
        <v>0</v>
      </c>
      <c r="N84" s="307">
        <f>SUM(N71:N82)</f>
        <v>0</v>
      </c>
      <c r="O84" s="307">
        <f>SUM(O71:O82)</f>
        <v>0</v>
      </c>
      <c r="P84" s="307">
        <f>SUM(P71:P82)</f>
        <v>0</v>
      </c>
      <c r="Q84" s="198">
        <f t="shared" ref="Q84:R84" si="54">SUM(Q71:Q82)</f>
        <v>0</v>
      </c>
      <c r="R84" s="307">
        <f t="shared" si="54"/>
        <v>0</v>
      </c>
      <c r="S84" s="307">
        <f>SUM(S71:S82)</f>
        <v>0</v>
      </c>
      <c r="U84" s="241" t="str">
        <f>IF(M84&gt;0,"x","")</f>
        <v/>
      </c>
      <c r="V84" s="191"/>
      <c r="AU84" s="69"/>
      <c r="AV84" s="69"/>
      <c r="AY84" s="69"/>
      <c r="AZ84" s="69"/>
      <c r="BA84" s="69"/>
      <c r="BB84" s="69"/>
    </row>
    <row r="85" spans="1:54" ht="10.8" thickBot="1" x14ac:dyDescent="0.25">
      <c r="N85" s="69"/>
      <c r="O85" s="191"/>
      <c r="P85" s="234" t="s">
        <v>110</v>
      </c>
      <c r="Q85" s="235"/>
      <c r="R85" s="236"/>
      <c r="S85" s="304">
        <f>IF(PROPOSTA!J8=0,0,ROUND(S84/PROPOSTA!J8,4))</f>
        <v>0</v>
      </c>
      <c r="U85" s="241" t="str">
        <f>IF(M84&gt;0,"x","")</f>
        <v/>
      </c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Y85" s="69"/>
      <c r="AZ85" s="69"/>
      <c r="BA85" s="69"/>
      <c r="BB85" s="69"/>
    </row>
    <row r="86" spans="1:54" x14ac:dyDescent="0.2">
      <c r="N86" s="191"/>
      <c r="O86" s="191"/>
      <c r="AY86" s="69"/>
      <c r="AZ86" s="69"/>
      <c r="BA86" s="69"/>
      <c r="BB86" s="69"/>
    </row>
    <row r="87" spans="1:54" x14ac:dyDescent="0.2">
      <c r="N87" s="191"/>
      <c r="O87" s="191"/>
      <c r="AD87" s="72"/>
      <c r="AE87" s="72"/>
      <c r="AY87" s="69"/>
      <c r="AZ87" s="69"/>
      <c r="BA87" s="69"/>
      <c r="BB87" s="69"/>
    </row>
    <row r="88" spans="1:54" x14ac:dyDescent="0.2">
      <c r="M88" s="69"/>
      <c r="N88" s="69"/>
      <c r="O88" s="69"/>
      <c r="P88" s="69"/>
      <c r="Q88" s="69"/>
      <c r="R88" s="69"/>
      <c r="S88" s="69"/>
      <c r="AY88" s="69"/>
      <c r="AZ88" s="69"/>
      <c r="BA88" s="69"/>
      <c r="BB88" s="69"/>
    </row>
    <row r="89" spans="1:54" x14ac:dyDescent="0.2">
      <c r="N89" s="191"/>
      <c r="O89" s="191"/>
      <c r="AD89" s="72"/>
      <c r="AE89" s="72"/>
      <c r="AY89" s="69"/>
      <c r="AZ89" s="69"/>
      <c r="BA89" s="69"/>
      <c r="BB89" s="69"/>
    </row>
    <row r="90" spans="1:54" x14ac:dyDescent="0.2">
      <c r="M90" s="69"/>
      <c r="N90" s="191"/>
      <c r="O90" s="191"/>
      <c r="AY90" s="69"/>
      <c r="AZ90" s="69"/>
      <c r="BA90" s="69"/>
      <c r="BB90" s="69"/>
    </row>
    <row r="91" spans="1:54" x14ac:dyDescent="0.2">
      <c r="AD91" s="72"/>
      <c r="AE91" s="72"/>
      <c r="AY91" s="69"/>
      <c r="AZ91" s="69"/>
      <c r="BA91" s="69"/>
      <c r="BB91" s="69"/>
    </row>
    <row r="92" spans="1:54" x14ac:dyDescent="0.2">
      <c r="S92" s="191"/>
      <c r="AY92" s="69"/>
      <c r="AZ92" s="69"/>
      <c r="BA92" s="69"/>
      <c r="BB92" s="69"/>
    </row>
    <row r="93" spans="1:54" x14ac:dyDescent="0.2">
      <c r="AE93" s="72"/>
      <c r="AY93" s="69"/>
      <c r="AZ93" s="69"/>
      <c r="BA93" s="69"/>
      <c r="BB93" s="69"/>
    </row>
    <row r="94" spans="1:54" x14ac:dyDescent="0.2">
      <c r="AD94" s="69"/>
      <c r="AY94" s="69"/>
      <c r="AZ94" s="69"/>
      <c r="BA94" s="69"/>
      <c r="BB94" s="69"/>
    </row>
    <row r="95" spans="1:54" x14ac:dyDescent="0.2">
      <c r="AE95" s="72"/>
      <c r="AY95" s="69"/>
      <c r="AZ95" s="69"/>
      <c r="BA95" s="69"/>
      <c r="BB95" s="69"/>
    </row>
    <row r="96" spans="1:54" x14ac:dyDescent="0.2">
      <c r="AY96" s="69"/>
      <c r="AZ96" s="69"/>
      <c r="BA96" s="69"/>
      <c r="BB96" s="69"/>
    </row>
    <row r="97" spans="30:54" x14ac:dyDescent="0.2">
      <c r="AE97" s="72"/>
      <c r="AY97" s="69"/>
      <c r="AZ97" s="69"/>
      <c r="BA97" s="69"/>
      <c r="BB97" s="69"/>
    </row>
    <row r="98" spans="30:54" x14ac:dyDescent="0.2">
      <c r="AE98" s="72"/>
      <c r="AY98" s="69"/>
      <c r="AZ98" s="69"/>
      <c r="BA98" s="69"/>
      <c r="BB98" s="69"/>
    </row>
    <row r="99" spans="30:54" x14ac:dyDescent="0.2">
      <c r="AE99" s="72"/>
      <c r="AY99" s="69"/>
      <c r="AZ99" s="69"/>
      <c r="BA99" s="69"/>
      <c r="BB99" s="69"/>
    </row>
    <row r="100" spans="30:54" x14ac:dyDescent="0.2">
      <c r="AE100" s="72"/>
      <c r="AY100" s="69"/>
      <c r="AZ100" s="69"/>
      <c r="BA100" s="69"/>
      <c r="BB100" s="69"/>
    </row>
    <row r="101" spans="30:54" x14ac:dyDescent="0.2">
      <c r="AD101" s="72"/>
      <c r="AE101" s="72"/>
      <c r="AY101" s="69"/>
      <c r="AZ101" s="69"/>
      <c r="BA101" s="69"/>
      <c r="BB101" s="69"/>
    </row>
    <row r="102" spans="30:54" x14ac:dyDescent="0.2">
      <c r="AD102" s="72"/>
      <c r="AE102" s="72"/>
      <c r="AY102" s="69"/>
      <c r="AZ102" s="69"/>
      <c r="BA102" s="69"/>
      <c r="BB102" s="69"/>
    </row>
    <row r="103" spans="30:54" x14ac:dyDescent="0.2">
      <c r="AD103" s="72"/>
      <c r="AE103" s="72"/>
      <c r="AY103" s="69"/>
      <c r="AZ103" s="69"/>
      <c r="BA103" s="69"/>
      <c r="BB103" s="69"/>
    </row>
    <row r="104" spans="30:54" x14ac:dyDescent="0.2">
      <c r="AD104" s="72"/>
      <c r="AE104" s="72"/>
      <c r="AY104" s="69"/>
      <c r="AZ104" s="69"/>
      <c r="BA104" s="69"/>
      <c r="BB104" s="69"/>
    </row>
    <row r="105" spans="30:54" x14ac:dyDescent="0.2">
      <c r="AD105" s="72"/>
      <c r="AE105" s="72"/>
      <c r="AY105" s="69"/>
      <c r="AZ105" s="69"/>
      <c r="BA105" s="69"/>
      <c r="BB105" s="69"/>
    </row>
    <row r="106" spans="30:54" x14ac:dyDescent="0.2">
      <c r="AD106" s="72"/>
      <c r="AE106" s="72"/>
      <c r="AY106" s="69"/>
      <c r="AZ106" s="69"/>
      <c r="BA106" s="69"/>
      <c r="BB106" s="69"/>
    </row>
    <row r="107" spans="30:54" x14ac:dyDescent="0.2">
      <c r="AD107" s="72"/>
      <c r="AE107" s="72"/>
      <c r="AY107" s="69"/>
      <c r="AZ107" s="69"/>
      <c r="BA107" s="69"/>
      <c r="BB107" s="69"/>
    </row>
    <row r="108" spans="30:54" x14ac:dyDescent="0.2">
      <c r="AD108" s="72"/>
      <c r="AE108" s="72"/>
      <c r="AY108" s="69"/>
      <c r="AZ108" s="69"/>
      <c r="BA108" s="69"/>
      <c r="BB108" s="69"/>
    </row>
    <row r="109" spans="30:54" x14ac:dyDescent="0.2">
      <c r="AD109" s="72"/>
      <c r="AE109" s="72"/>
      <c r="AY109" s="69"/>
      <c r="AZ109" s="69"/>
      <c r="BA109" s="69"/>
      <c r="BB109" s="69"/>
    </row>
    <row r="110" spans="30:54" x14ac:dyDescent="0.2">
      <c r="AD110" s="72"/>
      <c r="AE110" s="72"/>
      <c r="AY110" s="69"/>
      <c r="AZ110" s="69"/>
      <c r="BA110" s="69"/>
      <c r="BB110" s="69"/>
    </row>
    <row r="111" spans="30:54" x14ac:dyDescent="0.2">
      <c r="AD111" s="72"/>
      <c r="AE111" s="72"/>
      <c r="AY111" s="69"/>
      <c r="AZ111" s="69"/>
      <c r="BA111" s="69"/>
      <c r="BB111" s="69"/>
    </row>
    <row r="112" spans="30:54" x14ac:dyDescent="0.2">
      <c r="AD112" s="72"/>
      <c r="AE112" s="72"/>
      <c r="AY112" s="69"/>
      <c r="AZ112" s="69"/>
      <c r="BA112" s="69"/>
      <c r="BB112" s="69"/>
    </row>
    <row r="113" spans="30:54" x14ac:dyDescent="0.2">
      <c r="AD113" s="72"/>
      <c r="AE113" s="72"/>
      <c r="AY113" s="69"/>
      <c r="AZ113" s="69"/>
      <c r="BA113" s="69"/>
      <c r="BB113" s="69"/>
    </row>
    <row r="114" spans="30:54" x14ac:dyDescent="0.2">
      <c r="AD114" s="72"/>
      <c r="AE114" s="72"/>
      <c r="AY114" s="69"/>
      <c r="AZ114" s="69"/>
      <c r="BA114" s="69"/>
      <c r="BB114" s="69"/>
    </row>
    <row r="115" spans="30:54" x14ac:dyDescent="0.2">
      <c r="AD115" s="72"/>
      <c r="AE115" s="72"/>
      <c r="AY115" s="69"/>
      <c r="AZ115" s="69"/>
      <c r="BA115" s="69"/>
      <c r="BB115" s="69"/>
    </row>
    <row r="116" spans="30:54" x14ac:dyDescent="0.2">
      <c r="AD116" s="72"/>
      <c r="AE116" s="72"/>
      <c r="AY116" s="69"/>
      <c r="AZ116" s="69"/>
      <c r="BA116" s="69"/>
      <c r="BB116" s="69"/>
    </row>
    <row r="117" spans="30:54" x14ac:dyDescent="0.2">
      <c r="AD117" s="72"/>
      <c r="AE117" s="72"/>
      <c r="AY117" s="69"/>
      <c r="AZ117" s="69"/>
      <c r="BA117" s="69"/>
      <c r="BB117" s="69"/>
    </row>
    <row r="118" spans="30:54" x14ac:dyDescent="0.2">
      <c r="AD118" s="72"/>
      <c r="AE118" s="72"/>
      <c r="AY118" s="69"/>
      <c r="AZ118" s="69"/>
      <c r="BA118" s="69"/>
      <c r="BB118" s="69"/>
    </row>
    <row r="119" spans="30:54" x14ac:dyDescent="0.2">
      <c r="AD119" s="72"/>
      <c r="AE119" s="72"/>
      <c r="AY119" s="69"/>
      <c r="AZ119" s="69"/>
      <c r="BA119" s="69"/>
      <c r="BB119" s="69"/>
    </row>
    <row r="120" spans="30:54" x14ac:dyDescent="0.2">
      <c r="AD120" s="72"/>
      <c r="AE120" s="72"/>
      <c r="AY120" s="69"/>
      <c r="AZ120" s="69"/>
      <c r="BA120" s="69"/>
      <c r="BB120" s="69"/>
    </row>
    <row r="121" spans="30:54" x14ac:dyDescent="0.2">
      <c r="AD121" s="72"/>
      <c r="AE121" s="72"/>
      <c r="AY121" s="69"/>
      <c r="AZ121" s="69"/>
      <c r="BA121" s="69"/>
      <c r="BB121" s="69"/>
    </row>
    <row r="122" spans="30:54" x14ac:dyDescent="0.2">
      <c r="AD122" s="72"/>
      <c r="AE122" s="72"/>
      <c r="AY122" s="69"/>
      <c r="AZ122" s="69"/>
      <c r="BA122" s="69"/>
      <c r="BB122" s="69"/>
    </row>
    <row r="123" spans="30:54" x14ac:dyDescent="0.2">
      <c r="AD123" s="72"/>
      <c r="AE123" s="72"/>
      <c r="AY123" s="69"/>
      <c r="AZ123" s="69"/>
      <c r="BA123" s="69"/>
      <c r="BB123" s="69"/>
    </row>
    <row r="124" spans="30:54" x14ac:dyDescent="0.2">
      <c r="AD124" s="72"/>
      <c r="AE124" s="72"/>
      <c r="AY124" s="69"/>
      <c r="AZ124" s="69"/>
      <c r="BA124" s="69"/>
      <c r="BB124" s="69"/>
    </row>
    <row r="125" spans="30:54" x14ac:dyDescent="0.2">
      <c r="AD125" s="72"/>
      <c r="AE125" s="72"/>
      <c r="AY125" s="69"/>
      <c r="AZ125" s="69"/>
      <c r="BA125" s="69"/>
      <c r="BB125" s="69"/>
    </row>
    <row r="126" spans="30:54" x14ac:dyDescent="0.2">
      <c r="AD126" s="72"/>
      <c r="AE126" s="72"/>
      <c r="AY126" s="69"/>
      <c r="AZ126" s="69"/>
      <c r="BA126" s="69"/>
      <c r="BB126" s="69"/>
    </row>
    <row r="127" spans="30:54" x14ac:dyDescent="0.2">
      <c r="AD127" s="72"/>
      <c r="AE127" s="72"/>
      <c r="AY127" s="69"/>
      <c r="AZ127" s="69"/>
      <c r="BA127" s="69"/>
      <c r="BB127" s="69"/>
    </row>
    <row r="128" spans="30:54" x14ac:dyDescent="0.2">
      <c r="AD128" s="72"/>
      <c r="AE128" s="72"/>
      <c r="AY128" s="69"/>
      <c r="AZ128" s="69"/>
      <c r="BA128" s="69"/>
      <c r="BB128" s="69"/>
    </row>
    <row r="129" spans="30:54" x14ac:dyDescent="0.2">
      <c r="AD129" s="72"/>
      <c r="AE129" s="72"/>
      <c r="AY129" s="69"/>
      <c r="AZ129" s="69"/>
      <c r="BA129" s="69"/>
      <c r="BB129" s="69"/>
    </row>
    <row r="130" spans="30:54" x14ac:dyDescent="0.2">
      <c r="AD130" s="72"/>
      <c r="AE130" s="72"/>
      <c r="AY130" s="69"/>
      <c r="AZ130" s="69"/>
      <c r="BA130" s="69"/>
      <c r="BB130" s="69"/>
    </row>
    <row r="131" spans="30:54" x14ac:dyDescent="0.2">
      <c r="AD131" s="72"/>
      <c r="AE131" s="72"/>
      <c r="AY131" s="69"/>
      <c r="AZ131" s="69"/>
      <c r="BA131" s="69"/>
      <c r="BB131" s="69"/>
    </row>
    <row r="132" spans="30:54" x14ac:dyDescent="0.2">
      <c r="AD132" s="72"/>
      <c r="AE132" s="72"/>
      <c r="AY132" s="69"/>
      <c r="AZ132" s="69"/>
      <c r="BA132" s="69"/>
      <c r="BB132" s="69"/>
    </row>
    <row r="133" spans="30:54" x14ac:dyDescent="0.2">
      <c r="AD133" s="72"/>
      <c r="AE133" s="72"/>
      <c r="AY133" s="69"/>
      <c r="AZ133" s="69"/>
      <c r="BA133" s="69"/>
      <c r="BB133" s="69"/>
    </row>
    <row r="134" spans="30:54" x14ac:dyDescent="0.2">
      <c r="AD134" s="72"/>
      <c r="AE134" s="72"/>
      <c r="AY134" s="69"/>
      <c r="AZ134" s="69"/>
      <c r="BA134" s="69"/>
      <c r="BB134" s="69"/>
    </row>
    <row r="135" spans="30:54" x14ac:dyDescent="0.2">
      <c r="AD135" s="72"/>
      <c r="AE135" s="72"/>
      <c r="AY135" s="69"/>
      <c r="AZ135" s="69"/>
      <c r="BA135" s="69"/>
      <c r="BB135" s="69"/>
    </row>
    <row r="136" spans="30:54" x14ac:dyDescent="0.2">
      <c r="AD136" s="72"/>
      <c r="AE136" s="72"/>
      <c r="AY136" s="69"/>
      <c r="AZ136" s="69"/>
      <c r="BA136" s="69"/>
      <c r="BB136" s="69"/>
    </row>
    <row r="137" spans="30:54" x14ac:dyDescent="0.2">
      <c r="AD137" s="72"/>
      <c r="AE137" s="72"/>
      <c r="AY137" s="69"/>
      <c r="AZ137" s="69"/>
      <c r="BA137" s="69"/>
      <c r="BB137" s="69"/>
    </row>
    <row r="138" spans="30:54" x14ac:dyDescent="0.2">
      <c r="AD138" s="72"/>
      <c r="AE138" s="72"/>
      <c r="AY138" s="69"/>
      <c r="AZ138" s="69"/>
      <c r="BA138" s="69"/>
      <c r="BB138" s="69"/>
    </row>
    <row r="139" spans="30:54" x14ac:dyDescent="0.2">
      <c r="AD139" s="72"/>
      <c r="AE139" s="72"/>
      <c r="AY139" s="69"/>
      <c r="AZ139" s="69"/>
      <c r="BA139" s="69"/>
      <c r="BB139" s="69"/>
    </row>
    <row r="140" spans="30:54" x14ac:dyDescent="0.2">
      <c r="AD140" s="72"/>
      <c r="AE140" s="72"/>
      <c r="AY140" s="69"/>
      <c r="AZ140" s="69"/>
      <c r="BA140" s="69"/>
      <c r="BB140" s="69"/>
    </row>
    <row r="141" spans="30:54" x14ac:dyDescent="0.2">
      <c r="AD141" s="72"/>
      <c r="AE141" s="72"/>
      <c r="AY141" s="69"/>
      <c r="AZ141" s="69"/>
      <c r="BA141" s="69"/>
      <c r="BB141" s="69"/>
    </row>
    <row r="142" spans="30:54" x14ac:dyDescent="0.2">
      <c r="AD142" s="72"/>
      <c r="AE142" s="72"/>
      <c r="AY142" s="69"/>
      <c r="AZ142" s="69"/>
      <c r="BA142" s="69"/>
      <c r="BB142" s="69"/>
    </row>
    <row r="143" spans="30:54" x14ac:dyDescent="0.2">
      <c r="AD143" s="72"/>
      <c r="AE143" s="72"/>
      <c r="AY143" s="69"/>
      <c r="AZ143" s="69"/>
      <c r="BA143" s="69"/>
      <c r="BB143" s="69"/>
    </row>
    <row r="144" spans="30:54" x14ac:dyDescent="0.2">
      <c r="AD144" s="72"/>
      <c r="AE144" s="72"/>
      <c r="AY144" s="69"/>
      <c r="AZ144" s="69"/>
      <c r="BA144" s="69"/>
      <c r="BB144" s="69"/>
    </row>
    <row r="145" spans="30:54" x14ac:dyDescent="0.2">
      <c r="AD145" s="72"/>
      <c r="AE145" s="72"/>
      <c r="AY145" s="69"/>
      <c r="AZ145" s="69"/>
      <c r="BA145" s="69"/>
      <c r="BB145" s="69"/>
    </row>
    <row r="146" spans="30:54" x14ac:dyDescent="0.2">
      <c r="AD146" s="72"/>
      <c r="AE146" s="72"/>
      <c r="AY146" s="69"/>
      <c r="AZ146" s="69"/>
      <c r="BA146" s="69"/>
      <c r="BB146" s="69"/>
    </row>
    <row r="147" spans="30:54" x14ac:dyDescent="0.2">
      <c r="AD147" s="72"/>
      <c r="AE147" s="72"/>
      <c r="AY147" s="69"/>
      <c r="AZ147" s="69"/>
      <c r="BA147" s="69"/>
      <c r="BB147" s="69"/>
    </row>
    <row r="148" spans="30:54" x14ac:dyDescent="0.2">
      <c r="AD148" s="72"/>
      <c r="AE148" s="72"/>
      <c r="AY148" s="69"/>
      <c r="AZ148" s="69"/>
      <c r="BA148" s="69"/>
      <c r="BB148" s="69"/>
    </row>
    <row r="149" spans="30:54" x14ac:dyDescent="0.2">
      <c r="AD149" s="72"/>
      <c r="AE149" s="72"/>
      <c r="AY149" s="69"/>
      <c r="AZ149" s="69"/>
      <c r="BA149" s="69"/>
      <c r="BB149" s="69"/>
    </row>
    <row r="150" spans="30:54" x14ac:dyDescent="0.2">
      <c r="AD150" s="72"/>
      <c r="AE150" s="72"/>
      <c r="AY150" s="69"/>
      <c r="AZ150" s="69"/>
      <c r="BA150" s="69"/>
      <c r="BB150" s="69"/>
    </row>
    <row r="151" spans="30:54" x14ac:dyDescent="0.2">
      <c r="AD151" s="72"/>
      <c r="AE151" s="72"/>
      <c r="AY151" s="69"/>
      <c r="AZ151" s="69"/>
      <c r="BA151" s="69"/>
      <c r="BB151" s="69"/>
    </row>
    <row r="152" spans="30:54" x14ac:dyDescent="0.2">
      <c r="AD152" s="72"/>
      <c r="AE152" s="72"/>
      <c r="AY152" s="69"/>
      <c r="AZ152" s="69"/>
      <c r="BA152" s="69"/>
      <c r="BB152" s="69"/>
    </row>
    <row r="153" spans="30:54" x14ac:dyDescent="0.2">
      <c r="AD153" s="72"/>
      <c r="AE153" s="72"/>
      <c r="AY153" s="69"/>
      <c r="AZ153" s="69"/>
      <c r="BA153" s="69"/>
      <c r="BB153" s="69"/>
    </row>
    <row r="154" spans="30:54" x14ac:dyDescent="0.2">
      <c r="AD154" s="72"/>
      <c r="AE154" s="72"/>
      <c r="AY154" s="69"/>
      <c r="AZ154" s="69"/>
      <c r="BA154" s="69"/>
      <c r="BB154" s="69"/>
    </row>
    <row r="155" spans="30:54" x14ac:dyDescent="0.2">
      <c r="AY155" s="69"/>
      <c r="AZ155" s="69"/>
      <c r="BA155" s="69"/>
      <c r="BB155" s="69"/>
    </row>
    <row r="156" spans="30:54" x14ac:dyDescent="0.2">
      <c r="AD156" s="72"/>
      <c r="AE156" s="72"/>
      <c r="AY156" s="69"/>
      <c r="AZ156" s="69"/>
      <c r="BA156" s="69"/>
      <c r="BB156" s="69"/>
    </row>
    <row r="157" spans="30:54" x14ac:dyDescent="0.2">
      <c r="AY157" s="69"/>
      <c r="AZ157" s="69"/>
      <c r="BA157" s="69"/>
      <c r="BB157" s="69"/>
    </row>
    <row r="158" spans="30:54" x14ac:dyDescent="0.2">
      <c r="AY158" s="69"/>
      <c r="AZ158" s="69"/>
      <c r="BA158" s="69"/>
      <c r="BB158" s="69"/>
    </row>
    <row r="159" spans="30:54" x14ac:dyDescent="0.2">
      <c r="AY159" s="69"/>
      <c r="AZ159" s="69"/>
      <c r="BA159" s="69"/>
      <c r="BB159" s="69"/>
    </row>
    <row r="160" spans="30:54" x14ac:dyDescent="0.2">
      <c r="AY160" s="69"/>
      <c r="AZ160" s="69"/>
      <c r="BA160" s="69"/>
      <c r="BB160" s="69"/>
    </row>
    <row r="161" spans="51:54" x14ac:dyDescent="0.2">
      <c r="AY161" s="69"/>
      <c r="AZ161" s="69"/>
      <c r="BA161" s="69"/>
      <c r="BB161" s="69"/>
    </row>
    <row r="162" spans="51:54" x14ac:dyDescent="0.2">
      <c r="AY162" s="69"/>
      <c r="AZ162" s="69"/>
      <c r="BA162" s="69"/>
      <c r="BB162" s="69"/>
    </row>
    <row r="163" spans="51:54" x14ac:dyDescent="0.2">
      <c r="AY163" s="69"/>
      <c r="AZ163" s="69"/>
      <c r="BA163" s="69"/>
      <c r="BB163" s="69"/>
    </row>
    <row r="164" spans="51:54" x14ac:dyDescent="0.2">
      <c r="AY164" s="69"/>
      <c r="AZ164" s="69"/>
      <c r="BA164" s="69"/>
      <c r="BB164" s="69"/>
    </row>
    <row r="165" spans="51:54" x14ac:dyDescent="0.2">
      <c r="AY165" s="69"/>
      <c r="AZ165" s="69"/>
      <c r="BA165" s="69"/>
      <c r="BB165" s="69"/>
    </row>
    <row r="166" spans="51:54" x14ac:dyDescent="0.2">
      <c r="AY166" s="69"/>
      <c r="AZ166" s="69"/>
      <c r="BA166" s="69"/>
      <c r="BB166" s="69"/>
    </row>
    <row r="167" spans="51:54" x14ac:dyDescent="0.2">
      <c r="AY167" s="69"/>
      <c r="AZ167" s="69"/>
      <c r="BA167" s="69"/>
      <c r="BB167" s="69"/>
    </row>
    <row r="168" spans="51:54" x14ac:dyDescent="0.2">
      <c r="AY168" s="69"/>
      <c r="AZ168" s="69"/>
      <c r="BA168" s="69"/>
      <c r="BB168" s="69"/>
    </row>
    <row r="169" spans="51:54" x14ac:dyDescent="0.2">
      <c r="AY169" s="69"/>
      <c r="AZ169" s="69"/>
      <c r="BA169" s="69"/>
      <c r="BB169" s="69"/>
    </row>
    <row r="170" spans="51:54" x14ac:dyDescent="0.2">
      <c r="AY170" s="69"/>
      <c r="AZ170" s="69"/>
      <c r="BA170" s="69"/>
      <c r="BB170" s="69"/>
    </row>
    <row r="171" spans="51:54" x14ac:dyDescent="0.2">
      <c r="AY171" s="69"/>
      <c r="AZ171" s="69"/>
      <c r="BA171" s="69"/>
      <c r="BB171" s="69"/>
    </row>
    <row r="172" spans="51:54" x14ac:dyDescent="0.2">
      <c r="AY172" s="69"/>
      <c r="AZ172" s="69"/>
      <c r="BA172" s="69"/>
      <c r="BB172" s="69"/>
    </row>
    <row r="173" spans="51:54" x14ac:dyDescent="0.2">
      <c r="AY173" s="69"/>
      <c r="AZ173" s="69"/>
      <c r="BA173" s="69"/>
      <c r="BB173" s="69"/>
    </row>
    <row r="174" spans="51:54" x14ac:dyDescent="0.2">
      <c r="AY174" s="69"/>
      <c r="AZ174" s="69"/>
      <c r="BA174" s="69"/>
      <c r="BB174" s="69"/>
    </row>
    <row r="175" spans="51:54" x14ac:dyDescent="0.2">
      <c r="AY175" s="69"/>
      <c r="AZ175" s="69"/>
      <c r="BA175" s="69"/>
      <c r="BB175" s="69"/>
    </row>
    <row r="176" spans="51:54" x14ac:dyDescent="0.2">
      <c r="AY176" s="69"/>
      <c r="AZ176" s="69"/>
      <c r="BA176" s="69"/>
      <c r="BB176" s="69"/>
    </row>
    <row r="177" spans="51:54" x14ac:dyDescent="0.2">
      <c r="AY177" s="69"/>
      <c r="AZ177" s="69"/>
      <c r="BA177" s="69"/>
      <c r="BB177" s="69"/>
    </row>
    <row r="178" spans="51:54" x14ac:dyDescent="0.2">
      <c r="AY178" s="69"/>
      <c r="AZ178" s="69"/>
      <c r="BA178" s="69"/>
      <c r="BB178" s="69"/>
    </row>
    <row r="179" spans="51:54" x14ac:dyDescent="0.2">
      <c r="AY179" s="69"/>
      <c r="AZ179" s="69"/>
      <c r="BA179" s="69"/>
      <c r="BB179" s="69"/>
    </row>
    <row r="180" spans="51:54" x14ac:dyDescent="0.2">
      <c r="AY180" s="69"/>
      <c r="AZ180" s="69"/>
      <c r="BA180" s="69"/>
      <c r="BB180" s="69"/>
    </row>
    <row r="181" spans="51:54" x14ac:dyDescent="0.2">
      <c r="AY181" s="69"/>
      <c r="AZ181" s="69"/>
      <c r="BA181" s="69"/>
      <c r="BB181" s="69"/>
    </row>
    <row r="182" spans="51:54" x14ac:dyDescent="0.2">
      <c r="AY182" s="69"/>
      <c r="AZ182" s="69"/>
      <c r="BA182" s="69"/>
      <c r="BB182" s="69"/>
    </row>
    <row r="183" spans="51:54" x14ac:dyDescent="0.2">
      <c r="AY183" s="69"/>
      <c r="AZ183" s="69"/>
      <c r="BA183" s="69"/>
      <c r="BB183" s="69"/>
    </row>
    <row r="184" spans="51:54" x14ac:dyDescent="0.2">
      <c r="AY184" s="69"/>
      <c r="AZ184" s="69"/>
      <c r="BA184" s="69"/>
      <c r="BB184" s="69"/>
    </row>
    <row r="185" spans="51:54" x14ac:dyDescent="0.2">
      <c r="AY185" s="69"/>
      <c r="AZ185" s="69"/>
      <c r="BA185" s="69"/>
      <c r="BB185" s="69"/>
    </row>
    <row r="186" spans="51:54" x14ac:dyDescent="0.2">
      <c r="AY186" s="69"/>
      <c r="AZ186" s="69"/>
      <c r="BA186" s="69"/>
      <c r="BB186" s="69"/>
    </row>
    <row r="187" spans="51:54" x14ac:dyDescent="0.2">
      <c r="AY187" s="69"/>
      <c r="AZ187" s="69"/>
      <c r="BA187" s="69"/>
      <c r="BB187" s="69"/>
    </row>
    <row r="188" spans="51:54" x14ac:dyDescent="0.2">
      <c r="AY188" s="69"/>
      <c r="AZ188" s="69"/>
      <c r="BA188" s="69"/>
      <c r="BB188" s="69"/>
    </row>
    <row r="189" spans="51:54" x14ac:dyDescent="0.2">
      <c r="AY189" s="69"/>
      <c r="AZ189" s="69"/>
      <c r="BA189" s="69"/>
      <c r="BB189" s="69"/>
    </row>
    <row r="190" spans="51:54" x14ac:dyDescent="0.2">
      <c r="AY190" s="69"/>
      <c r="AZ190" s="69"/>
      <c r="BA190" s="69"/>
      <c r="BB190" s="69"/>
    </row>
    <row r="191" spans="51:54" x14ac:dyDescent="0.2">
      <c r="AY191" s="69"/>
      <c r="AZ191" s="69"/>
      <c r="BA191" s="69"/>
      <c r="BB191" s="69"/>
    </row>
    <row r="192" spans="51:54" x14ac:dyDescent="0.2">
      <c r="AY192" s="69"/>
      <c r="AZ192" s="69"/>
      <c r="BA192" s="69"/>
      <c r="BB192" s="69"/>
    </row>
    <row r="193" spans="51:54" x14ac:dyDescent="0.2">
      <c r="AY193" s="69"/>
      <c r="AZ193" s="69"/>
      <c r="BA193" s="69"/>
      <c r="BB193" s="69"/>
    </row>
    <row r="194" spans="51:54" x14ac:dyDescent="0.2">
      <c r="AY194" s="69"/>
      <c r="AZ194" s="69"/>
      <c r="BA194" s="69"/>
      <c r="BB194" s="69"/>
    </row>
    <row r="195" spans="51:54" x14ac:dyDescent="0.2">
      <c r="AY195" s="69"/>
      <c r="AZ195" s="69"/>
      <c r="BA195" s="69"/>
      <c r="BB195" s="69"/>
    </row>
    <row r="196" spans="51:54" x14ac:dyDescent="0.2">
      <c r="AY196" s="69"/>
      <c r="AZ196" s="69"/>
      <c r="BA196" s="69"/>
      <c r="BB196" s="69"/>
    </row>
    <row r="197" spans="51:54" x14ac:dyDescent="0.2">
      <c r="AY197" s="69"/>
      <c r="AZ197" s="69"/>
      <c r="BA197" s="69"/>
      <c r="BB197" s="69"/>
    </row>
    <row r="198" spans="51:54" x14ac:dyDescent="0.2">
      <c r="AY198" s="69"/>
      <c r="AZ198" s="69"/>
      <c r="BA198" s="69"/>
      <c r="BB198" s="69"/>
    </row>
    <row r="199" spans="51:54" x14ac:dyDescent="0.2">
      <c r="AY199" s="69"/>
      <c r="AZ199" s="69"/>
      <c r="BA199" s="69"/>
      <c r="BB199" s="69"/>
    </row>
    <row r="200" spans="51:54" x14ac:dyDescent="0.2">
      <c r="AY200" s="69"/>
      <c r="AZ200" s="69"/>
      <c r="BA200" s="69"/>
      <c r="BB200" s="69"/>
    </row>
    <row r="201" spans="51:54" x14ac:dyDescent="0.2">
      <c r="AY201" s="69"/>
      <c r="AZ201" s="69"/>
      <c r="BA201" s="69"/>
      <c r="BB201" s="69"/>
    </row>
    <row r="202" spans="51:54" x14ac:dyDescent="0.2">
      <c r="AY202" s="69"/>
      <c r="AZ202" s="69"/>
      <c r="BA202" s="69"/>
      <c r="BB202" s="69"/>
    </row>
    <row r="203" spans="51:54" x14ac:dyDescent="0.2">
      <c r="AY203" s="69"/>
      <c r="AZ203" s="69"/>
      <c r="BA203" s="69"/>
      <c r="BB203" s="69"/>
    </row>
    <row r="204" spans="51:54" x14ac:dyDescent="0.2">
      <c r="AY204" s="69"/>
      <c r="AZ204" s="69"/>
      <c r="BA204" s="69"/>
      <c r="BB204" s="69"/>
    </row>
    <row r="205" spans="51:54" x14ac:dyDescent="0.2">
      <c r="AY205" s="69"/>
      <c r="AZ205" s="69"/>
      <c r="BA205" s="69"/>
      <c r="BB205" s="69"/>
    </row>
    <row r="206" spans="51:54" x14ac:dyDescent="0.2">
      <c r="AY206" s="69"/>
      <c r="AZ206" s="69"/>
      <c r="BA206" s="69"/>
      <c r="BB206" s="69"/>
    </row>
    <row r="207" spans="51:54" x14ac:dyDescent="0.2">
      <c r="AY207" s="69"/>
      <c r="AZ207" s="69"/>
      <c r="BA207" s="69"/>
      <c r="BB207" s="69"/>
    </row>
    <row r="208" spans="51:54" x14ac:dyDescent="0.2">
      <c r="AY208" s="69"/>
      <c r="AZ208" s="69"/>
      <c r="BA208" s="69"/>
      <c r="BB208" s="69"/>
    </row>
    <row r="209" spans="51:54" x14ac:dyDescent="0.2">
      <c r="AY209" s="69"/>
      <c r="AZ209" s="69"/>
      <c r="BA209" s="69"/>
      <c r="BB209" s="69"/>
    </row>
    <row r="210" spans="51:54" x14ac:dyDescent="0.2">
      <c r="AY210" s="69"/>
      <c r="AZ210" s="69"/>
      <c r="BA210" s="69"/>
      <c r="BB210" s="69"/>
    </row>
    <row r="211" spans="51:54" x14ac:dyDescent="0.2">
      <c r="AY211" s="69"/>
      <c r="AZ211" s="69"/>
      <c r="BA211" s="69"/>
      <c r="BB211" s="69"/>
    </row>
    <row r="212" spans="51:54" x14ac:dyDescent="0.2">
      <c r="AY212" s="69"/>
      <c r="AZ212" s="69"/>
      <c r="BA212" s="69"/>
      <c r="BB212" s="69"/>
    </row>
    <row r="213" spans="51:54" x14ac:dyDescent="0.2">
      <c r="AY213" s="69"/>
      <c r="AZ213" s="69"/>
      <c r="BA213" s="69"/>
      <c r="BB213" s="69"/>
    </row>
    <row r="214" spans="51:54" x14ac:dyDescent="0.2">
      <c r="AY214" s="69"/>
      <c r="AZ214" s="69"/>
      <c r="BA214" s="69"/>
      <c r="BB214" s="69"/>
    </row>
    <row r="215" spans="51:54" x14ac:dyDescent="0.2">
      <c r="AY215" s="69"/>
      <c r="AZ215" s="69"/>
      <c r="BA215" s="69"/>
      <c r="BB215" s="69"/>
    </row>
    <row r="216" spans="51:54" x14ac:dyDescent="0.2">
      <c r="AY216" s="69"/>
      <c r="AZ216" s="69"/>
      <c r="BA216" s="69"/>
      <c r="BB216" s="69"/>
    </row>
    <row r="217" spans="51:54" x14ac:dyDescent="0.2">
      <c r="AY217" s="69"/>
      <c r="AZ217" s="69"/>
      <c r="BA217" s="69"/>
      <c r="BB217" s="69"/>
    </row>
    <row r="218" spans="51:54" x14ac:dyDescent="0.2">
      <c r="AY218" s="69"/>
      <c r="AZ218" s="69"/>
      <c r="BA218" s="69"/>
      <c r="BB218" s="69"/>
    </row>
    <row r="219" spans="51:54" x14ac:dyDescent="0.2">
      <c r="AY219" s="69"/>
      <c r="AZ219" s="69"/>
      <c r="BA219" s="69"/>
      <c r="BB219" s="69"/>
    </row>
    <row r="220" spans="51:54" x14ac:dyDescent="0.2">
      <c r="AY220" s="69"/>
      <c r="AZ220" s="69"/>
      <c r="BA220" s="69"/>
      <c r="BB220" s="69"/>
    </row>
    <row r="221" spans="51:54" x14ac:dyDescent="0.2">
      <c r="AY221" s="69"/>
      <c r="AZ221" s="69"/>
      <c r="BA221" s="69"/>
      <c r="BB221" s="69"/>
    </row>
    <row r="222" spans="51:54" x14ac:dyDescent="0.2">
      <c r="AY222" s="69"/>
      <c r="AZ222" s="69"/>
      <c r="BA222" s="69"/>
      <c r="BB222" s="69"/>
    </row>
    <row r="223" spans="51:54" x14ac:dyDescent="0.2">
      <c r="AY223" s="69"/>
      <c r="AZ223" s="69"/>
      <c r="BA223" s="69"/>
      <c r="BB223" s="69"/>
    </row>
    <row r="224" spans="51:54" x14ac:dyDescent="0.2">
      <c r="AY224" s="69"/>
      <c r="AZ224" s="69"/>
      <c r="BA224" s="69"/>
      <c r="BB224" s="69"/>
    </row>
    <row r="225" spans="51:54" x14ac:dyDescent="0.2">
      <c r="AY225" s="69"/>
      <c r="AZ225" s="69"/>
      <c r="BA225" s="69"/>
      <c r="BB225" s="69"/>
    </row>
    <row r="226" spans="51:54" x14ac:dyDescent="0.2">
      <c r="AY226" s="69"/>
      <c r="AZ226" s="69"/>
      <c r="BA226" s="69"/>
      <c r="BB226" s="69"/>
    </row>
    <row r="227" spans="51:54" x14ac:dyDescent="0.2">
      <c r="AY227" s="69"/>
      <c r="AZ227" s="69"/>
      <c r="BA227" s="69"/>
      <c r="BB227" s="69"/>
    </row>
    <row r="228" spans="51:54" x14ac:dyDescent="0.2">
      <c r="AY228" s="69"/>
      <c r="AZ228" s="69"/>
      <c r="BA228" s="69"/>
      <c r="BB228" s="69"/>
    </row>
    <row r="229" spans="51:54" x14ac:dyDescent="0.2">
      <c r="AY229" s="69"/>
      <c r="AZ229" s="69"/>
      <c r="BA229" s="69"/>
      <c r="BB229" s="69"/>
    </row>
    <row r="230" spans="51:54" x14ac:dyDescent="0.2">
      <c r="AY230" s="69"/>
      <c r="AZ230" s="69"/>
      <c r="BA230" s="69"/>
      <c r="BB230" s="69"/>
    </row>
    <row r="231" spans="51:54" x14ac:dyDescent="0.2">
      <c r="AY231" s="69"/>
      <c r="AZ231" s="69"/>
      <c r="BA231" s="69"/>
      <c r="BB231" s="69"/>
    </row>
    <row r="232" spans="51:54" x14ac:dyDescent="0.2">
      <c r="AY232" s="69"/>
      <c r="AZ232" s="69"/>
      <c r="BA232" s="69"/>
      <c r="BB232" s="69"/>
    </row>
    <row r="233" spans="51:54" x14ac:dyDescent="0.2">
      <c r="AY233" s="69"/>
      <c r="AZ233" s="69"/>
      <c r="BA233" s="69"/>
      <c r="BB233" s="69"/>
    </row>
    <row r="234" spans="51:54" x14ac:dyDescent="0.2">
      <c r="AY234" s="69"/>
      <c r="AZ234" s="69"/>
      <c r="BA234" s="69"/>
      <c r="BB234" s="69"/>
    </row>
    <row r="235" spans="51:54" x14ac:dyDescent="0.2">
      <c r="AY235" s="69"/>
      <c r="AZ235" s="69"/>
      <c r="BA235" s="69"/>
      <c r="BB235" s="69"/>
    </row>
    <row r="236" spans="51:54" x14ac:dyDescent="0.2">
      <c r="AY236" s="69"/>
      <c r="AZ236" s="69"/>
      <c r="BA236" s="69"/>
      <c r="BB236" s="69"/>
    </row>
    <row r="237" spans="51:54" x14ac:dyDescent="0.2">
      <c r="AY237" s="69"/>
      <c r="AZ237" s="69"/>
      <c r="BA237" s="69"/>
      <c r="BB237" s="69"/>
    </row>
    <row r="238" spans="51:54" x14ac:dyDescent="0.2">
      <c r="AY238" s="69"/>
      <c r="AZ238" s="69"/>
      <c r="BA238" s="69"/>
      <c r="BB238" s="69"/>
    </row>
    <row r="239" spans="51:54" x14ac:dyDescent="0.2">
      <c r="AY239" s="69"/>
      <c r="AZ239" s="69"/>
      <c r="BA239" s="69"/>
      <c r="BB239" s="69"/>
    </row>
    <row r="240" spans="51:54" x14ac:dyDescent="0.2">
      <c r="AY240" s="69"/>
      <c r="AZ240" s="69"/>
      <c r="BA240" s="69"/>
      <c r="BB240" s="69"/>
    </row>
    <row r="241" spans="51:54" x14ac:dyDescent="0.2">
      <c r="AY241" s="69"/>
      <c r="AZ241" s="69"/>
      <c r="BA241" s="69"/>
      <c r="BB241" s="69"/>
    </row>
    <row r="242" spans="51:54" x14ac:dyDescent="0.2">
      <c r="AY242" s="69"/>
      <c r="AZ242" s="69"/>
      <c r="BA242" s="69"/>
      <c r="BB242" s="69"/>
    </row>
    <row r="243" spans="51:54" x14ac:dyDescent="0.2">
      <c r="AY243" s="69"/>
      <c r="AZ243" s="69"/>
      <c r="BA243" s="69"/>
      <c r="BB243" s="69"/>
    </row>
    <row r="244" spans="51:54" x14ac:dyDescent="0.2">
      <c r="AY244" s="69"/>
      <c r="AZ244" s="69"/>
      <c r="BA244" s="69"/>
      <c r="BB244" s="69"/>
    </row>
    <row r="245" spans="51:54" x14ac:dyDescent="0.2">
      <c r="AY245" s="69"/>
      <c r="AZ245" s="69"/>
      <c r="BA245" s="69"/>
      <c r="BB245" s="69"/>
    </row>
    <row r="246" spans="51:54" x14ac:dyDescent="0.2">
      <c r="AY246" s="69"/>
      <c r="AZ246" s="69"/>
      <c r="BA246" s="69"/>
      <c r="BB246" s="69"/>
    </row>
    <row r="247" spans="51:54" x14ac:dyDescent="0.2">
      <c r="AY247" s="69"/>
      <c r="AZ247" s="69"/>
      <c r="BA247" s="69"/>
      <c r="BB247" s="69"/>
    </row>
    <row r="248" spans="51:54" x14ac:dyDescent="0.2">
      <c r="AY248" s="69"/>
      <c r="AZ248" s="69"/>
      <c r="BA248" s="69"/>
      <c r="BB248" s="69"/>
    </row>
    <row r="249" spans="51:54" x14ac:dyDescent="0.2">
      <c r="AY249" s="69"/>
      <c r="AZ249" s="69"/>
      <c r="BA249" s="69"/>
      <c r="BB249" s="69"/>
    </row>
    <row r="250" spans="51:54" x14ac:dyDescent="0.2">
      <c r="AY250" s="69"/>
      <c r="AZ250" s="69"/>
      <c r="BA250" s="69"/>
      <c r="BB250" s="69"/>
    </row>
    <row r="251" spans="51:54" x14ac:dyDescent="0.2">
      <c r="AY251" s="69"/>
      <c r="AZ251" s="69"/>
      <c r="BA251" s="69"/>
      <c r="BB251" s="69"/>
    </row>
    <row r="252" spans="51:54" x14ac:dyDescent="0.2">
      <c r="AY252" s="69"/>
      <c r="AZ252" s="69"/>
      <c r="BA252" s="69"/>
      <c r="BB252" s="69"/>
    </row>
    <row r="253" spans="51:54" x14ac:dyDescent="0.2">
      <c r="AY253" s="69"/>
      <c r="AZ253" s="69"/>
      <c r="BA253" s="69"/>
      <c r="BB253" s="69"/>
    </row>
    <row r="254" spans="51:54" x14ac:dyDescent="0.2">
      <c r="AY254" s="69"/>
      <c r="AZ254" s="69"/>
      <c r="BA254" s="69"/>
      <c r="BB254" s="69"/>
    </row>
    <row r="255" spans="51:54" x14ac:dyDescent="0.2">
      <c r="AY255" s="69"/>
      <c r="AZ255" s="69"/>
      <c r="BA255" s="69"/>
      <c r="BB255" s="69"/>
    </row>
    <row r="256" spans="51:54" x14ac:dyDescent="0.2">
      <c r="AY256" s="69"/>
      <c r="AZ256" s="69"/>
      <c r="BA256" s="69"/>
      <c r="BB256" s="69"/>
    </row>
    <row r="257" spans="51:54" x14ac:dyDescent="0.2">
      <c r="AY257" s="69"/>
      <c r="AZ257" s="69"/>
      <c r="BA257" s="69"/>
      <c r="BB257" s="69"/>
    </row>
    <row r="258" spans="51:54" x14ac:dyDescent="0.2">
      <c r="AY258" s="69"/>
      <c r="AZ258" s="69"/>
      <c r="BA258" s="69"/>
      <c r="BB258" s="69"/>
    </row>
    <row r="259" spans="51:54" x14ac:dyDescent="0.2">
      <c r="AY259" s="69"/>
      <c r="AZ259" s="69"/>
      <c r="BA259" s="69"/>
      <c r="BB259" s="69"/>
    </row>
    <row r="260" spans="51:54" x14ac:dyDescent="0.2">
      <c r="AY260" s="69"/>
      <c r="AZ260" s="69"/>
      <c r="BA260" s="69"/>
      <c r="BB260" s="69"/>
    </row>
    <row r="261" spans="51:54" x14ac:dyDescent="0.2">
      <c r="AY261" s="69"/>
      <c r="AZ261" s="69"/>
      <c r="BA261" s="69"/>
      <c r="BB261" s="69"/>
    </row>
    <row r="262" spans="51:54" x14ac:dyDescent="0.2">
      <c r="AY262" s="69"/>
      <c r="AZ262" s="69"/>
      <c r="BA262" s="69"/>
      <c r="BB262" s="69"/>
    </row>
    <row r="263" spans="51:54" x14ac:dyDescent="0.2">
      <c r="AY263" s="69"/>
      <c r="AZ263" s="69"/>
      <c r="BA263" s="69"/>
      <c r="BB263" s="69"/>
    </row>
    <row r="264" spans="51:54" x14ac:dyDescent="0.2">
      <c r="AY264" s="69"/>
      <c r="AZ264" s="69"/>
      <c r="BA264" s="69"/>
      <c r="BB264" s="69"/>
    </row>
    <row r="265" spans="51:54" x14ac:dyDescent="0.2">
      <c r="AY265" s="69"/>
      <c r="AZ265" s="69"/>
      <c r="BA265" s="69"/>
      <c r="BB265" s="69"/>
    </row>
    <row r="266" spans="51:54" x14ac:dyDescent="0.2">
      <c r="AY266" s="69"/>
      <c r="AZ266" s="69"/>
      <c r="BA266" s="69"/>
      <c r="BB266" s="69"/>
    </row>
    <row r="267" spans="51:54" x14ac:dyDescent="0.2">
      <c r="AY267" s="69"/>
      <c r="AZ267" s="69"/>
      <c r="BA267" s="69"/>
      <c r="BB267" s="69"/>
    </row>
    <row r="268" spans="51:54" x14ac:dyDescent="0.2">
      <c r="AY268" s="69"/>
      <c r="AZ268" s="69"/>
      <c r="BA268" s="69"/>
      <c r="BB268" s="69"/>
    </row>
    <row r="269" spans="51:54" x14ac:dyDescent="0.2">
      <c r="AY269" s="69"/>
      <c r="AZ269" s="69"/>
      <c r="BA269" s="69"/>
      <c r="BB269" s="69"/>
    </row>
    <row r="270" spans="51:54" x14ac:dyDescent="0.2">
      <c r="AY270" s="69"/>
      <c r="AZ270" s="69"/>
      <c r="BA270" s="69"/>
      <c r="BB270" s="69"/>
    </row>
    <row r="271" spans="51:54" x14ac:dyDescent="0.2">
      <c r="AY271" s="69"/>
      <c r="AZ271" s="69"/>
      <c r="BA271" s="69"/>
      <c r="BB271" s="69"/>
    </row>
    <row r="272" spans="51:54" x14ac:dyDescent="0.2">
      <c r="AY272" s="69"/>
      <c r="AZ272" s="69"/>
      <c r="BA272" s="69"/>
      <c r="BB272" s="69"/>
    </row>
    <row r="273" spans="51:54" x14ac:dyDescent="0.2">
      <c r="AY273" s="69"/>
      <c r="AZ273" s="69"/>
      <c r="BA273" s="69"/>
      <c r="BB273" s="69"/>
    </row>
    <row r="274" spans="51:54" x14ac:dyDescent="0.2">
      <c r="AY274" s="69"/>
      <c r="AZ274" s="69"/>
      <c r="BA274" s="69"/>
      <c r="BB274" s="69"/>
    </row>
    <row r="275" spans="51:54" x14ac:dyDescent="0.2">
      <c r="AY275" s="69"/>
      <c r="AZ275" s="69"/>
      <c r="BA275" s="69"/>
      <c r="BB275" s="69"/>
    </row>
    <row r="276" spans="51:54" x14ac:dyDescent="0.2">
      <c r="AY276" s="69"/>
      <c r="AZ276" s="69"/>
      <c r="BA276" s="69"/>
      <c r="BB276" s="69"/>
    </row>
    <row r="277" spans="51:54" x14ac:dyDescent="0.2">
      <c r="AY277" s="69"/>
      <c r="AZ277" s="69"/>
      <c r="BA277" s="69"/>
      <c r="BB277" s="69"/>
    </row>
    <row r="278" spans="51:54" x14ac:dyDescent="0.2">
      <c r="AY278" s="69"/>
      <c r="AZ278" s="69"/>
      <c r="BA278" s="69"/>
      <c r="BB278" s="69"/>
    </row>
    <row r="279" spans="51:54" x14ac:dyDescent="0.2">
      <c r="AY279" s="69"/>
      <c r="AZ279" s="69"/>
      <c r="BA279" s="69"/>
      <c r="BB279" s="69"/>
    </row>
    <row r="280" spans="51:54" x14ac:dyDescent="0.2">
      <c r="AY280" s="69"/>
      <c r="AZ280" s="69"/>
      <c r="BA280" s="69"/>
      <c r="BB280" s="69"/>
    </row>
    <row r="281" spans="51:54" x14ac:dyDescent="0.2">
      <c r="AY281" s="69"/>
      <c r="AZ281" s="69"/>
      <c r="BA281" s="69"/>
      <c r="BB281" s="69"/>
    </row>
    <row r="282" spans="51:54" x14ac:dyDescent="0.2">
      <c r="AY282" s="69"/>
      <c r="AZ282" s="69"/>
      <c r="BA282" s="69"/>
      <c r="BB282" s="69"/>
    </row>
    <row r="283" spans="51:54" x14ac:dyDescent="0.2">
      <c r="AY283" s="69"/>
      <c r="AZ283" s="69"/>
      <c r="BA283" s="69"/>
      <c r="BB283" s="69"/>
    </row>
    <row r="284" spans="51:54" x14ac:dyDescent="0.2">
      <c r="AY284" s="69"/>
      <c r="AZ284" s="69"/>
      <c r="BA284" s="69"/>
      <c r="BB284" s="69"/>
    </row>
    <row r="285" spans="51:54" x14ac:dyDescent="0.2">
      <c r="AY285" s="69"/>
      <c r="AZ285" s="69"/>
      <c r="BA285" s="69"/>
      <c r="BB285" s="69"/>
    </row>
    <row r="286" spans="51:54" x14ac:dyDescent="0.2">
      <c r="AY286" s="69"/>
      <c r="AZ286" s="69"/>
      <c r="BA286" s="69"/>
      <c r="BB286" s="69"/>
    </row>
    <row r="287" spans="51:54" x14ac:dyDescent="0.2">
      <c r="AY287" s="69"/>
      <c r="AZ287" s="69"/>
      <c r="BA287" s="69"/>
      <c r="BB287" s="69"/>
    </row>
    <row r="288" spans="51:54" x14ac:dyDescent="0.2">
      <c r="AY288" s="69"/>
      <c r="AZ288" s="69"/>
      <c r="BA288" s="69"/>
      <c r="BB288" s="69"/>
    </row>
    <row r="289" spans="51:54" x14ac:dyDescent="0.2">
      <c r="AY289" s="69"/>
      <c r="AZ289" s="69"/>
      <c r="BA289" s="69"/>
      <c r="BB289" s="69"/>
    </row>
    <row r="290" spans="51:54" x14ac:dyDescent="0.2">
      <c r="AY290" s="69"/>
      <c r="AZ290" s="69"/>
      <c r="BA290" s="69"/>
      <c r="BB290" s="69"/>
    </row>
    <row r="291" spans="51:54" x14ac:dyDescent="0.2">
      <c r="AY291" s="69"/>
      <c r="AZ291" s="69"/>
      <c r="BA291" s="69"/>
      <c r="BB291" s="69"/>
    </row>
    <row r="292" spans="51:54" x14ac:dyDescent="0.2">
      <c r="AY292" s="69"/>
      <c r="AZ292" s="69"/>
      <c r="BA292" s="69"/>
      <c r="BB292" s="69"/>
    </row>
    <row r="293" spans="51:54" x14ac:dyDescent="0.2">
      <c r="AY293" s="69"/>
      <c r="AZ293" s="69"/>
      <c r="BA293" s="69"/>
      <c r="BB293" s="69"/>
    </row>
    <row r="294" spans="51:54" x14ac:dyDescent="0.2">
      <c r="AY294" s="69"/>
      <c r="AZ294" s="69"/>
      <c r="BA294" s="69"/>
      <c r="BB294" s="69"/>
    </row>
    <row r="295" spans="51:54" x14ac:dyDescent="0.2">
      <c r="AY295" s="69"/>
      <c r="AZ295" s="69"/>
      <c r="BA295" s="69"/>
      <c r="BB295" s="69"/>
    </row>
    <row r="296" spans="51:54" x14ac:dyDescent="0.2">
      <c r="AY296" s="69"/>
      <c r="AZ296" s="69"/>
      <c r="BA296" s="69"/>
      <c r="BB296" s="69"/>
    </row>
    <row r="297" spans="51:54" x14ac:dyDescent="0.2">
      <c r="AY297" s="69"/>
      <c r="AZ297" s="69"/>
      <c r="BA297" s="69"/>
      <c r="BB297" s="69"/>
    </row>
    <row r="298" spans="51:54" x14ac:dyDescent="0.2">
      <c r="AY298" s="69"/>
      <c r="AZ298" s="69"/>
      <c r="BA298" s="69"/>
      <c r="BB298" s="69"/>
    </row>
    <row r="299" spans="51:54" x14ac:dyDescent="0.2">
      <c r="AY299" s="69"/>
      <c r="AZ299" s="69"/>
      <c r="BA299" s="69"/>
      <c r="BB299" s="69"/>
    </row>
    <row r="300" spans="51:54" x14ac:dyDescent="0.2">
      <c r="AY300" s="69"/>
      <c r="AZ300" s="69"/>
      <c r="BA300" s="69"/>
      <c r="BB300" s="69"/>
    </row>
    <row r="301" spans="51:54" x14ac:dyDescent="0.2">
      <c r="AY301" s="69"/>
      <c r="AZ301" s="69"/>
      <c r="BA301" s="69"/>
      <c r="BB301" s="69"/>
    </row>
    <row r="302" spans="51:54" x14ac:dyDescent="0.2">
      <c r="AY302" s="69"/>
      <c r="AZ302" s="69"/>
      <c r="BA302" s="69"/>
      <c r="BB302" s="69"/>
    </row>
    <row r="303" spans="51:54" x14ac:dyDescent="0.2">
      <c r="AY303" s="69"/>
      <c r="AZ303" s="69"/>
      <c r="BA303" s="69"/>
      <c r="BB303" s="69"/>
    </row>
    <row r="304" spans="51:54" x14ac:dyDescent="0.2">
      <c r="AY304" s="69"/>
      <c r="AZ304" s="69"/>
      <c r="BA304" s="69"/>
      <c r="BB304" s="69"/>
    </row>
    <row r="305" spans="51:54" x14ac:dyDescent="0.2">
      <c r="AY305" s="69"/>
      <c r="AZ305" s="69"/>
      <c r="BA305" s="69"/>
      <c r="BB305" s="69"/>
    </row>
    <row r="306" spans="51:54" x14ac:dyDescent="0.2">
      <c r="AY306" s="69"/>
      <c r="AZ306" s="69"/>
      <c r="BA306" s="69"/>
      <c r="BB306" s="69"/>
    </row>
    <row r="307" spans="51:54" x14ac:dyDescent="0.2">
      <c r="AY307" s="69"/>
      <c r="AZ307" s="69"/>
      <c r="BA307" s="69"/>
      <c r="BB307" s="69"/>
    </row>
    <row r="308" spans="51:54" x14ac:dyDescent="0.2">
      <c r="AY308" s="69"/>
      <c r="AZ308" s="69"/>
      <c r="BA308" s="69"/>
      <c r="BB308" s="69"/>
    </row>
    <row r="309" spans="51:54" x14ac:dyDescent="0.2">
      <c r="AY309" s="69"/>
      <c r="AZ309" s="69"/>
      <c r="BA309" s="69"/>
      <c r="BB309" s="69"/>
    </row>
    <row r="310" spans="51:54" x14ac:dyDescent="0.2">
      <c r="AY310" s="69"/>
      <c r="AZ310" s="69"/>
      <c r="BA310" s="69"/>
      <c r="BB310" s="69"/>
    </row>
    <row r="311" spans="51:54" x14ac:dyDescent="0.2">
      <c r="AY311" s="69"/>
      <c r="AZ311" s="69"/>
      <c r="BA311" s="69"/>
      <c r="BB311" s="69"/>
    </row>
    <row r="312" spans="51:54" x14ac:dyDescent="0.2">
      <c r="AY312" s="69"/>
      <c r="AZ312" s="69"/>
      <c r="BA312" s="69"/>
      <c r="BB312" s="69"/>
    </row>
    <row r="313" spans="51:54" x14ac:dyDescent="0.2">
      <c r="AY313" s="69"/>
      <c r="AZ313" s="69"/>
      <c r="BA313" s="69"/>
      <c r="BB313" s="69"/>
    </row>
    <row r="314" spans="51:54" x14ac:dyDescent="0.2">
      <c r="AY314" s="69"/>
      <c r="AZ314" s="69"/>
      <c r="BA314" s="69"/>
      <c r="BB314" s="69"/>
    </row>
    <row r="315" spans="51:54" x14ac:dyDescent="0.2">
      <c r="AY315" s="69"/>
      <c r="AZ315" s="69"/>
      <c r="BA315" s="69"/>
      <c r="BB315" s="69"/>
    </row>
    <row r="316" spans="51:54" x14ac:dyDescent="0.2">
      <c r="AY316" s="69"/>
      <c r="AZ316" s="69"/>
      <c r="BA316" s="69"/>
      <c r="BB316" s="69"/>
    </row>
    <row r="317" spans="51:54" x14ac:dyDescent="0.2">
      <c r="AY317" s="69"/>
      <c r="AZ317" s="69"/>
      <c r="BA317" s="69"/>
      <c r="BB317" s="69"/>
    </row>
    <row r="318" spans="51:54" x14ac:dyDescent="0.2">
      <c r="AY318" s="69"/>
      <c r="AZ318" s="69"/>
      <c r="BA318" s="69"/>
      <c r="BB318" s="69"/>
    </row>
    <row r="319" spans="51:54" x14ac:dyDescent="0.2">
      <c r="AY319" s="69"/>
      <c r="AZ319" s="69"/>
      <c r="BA319" s="69"/>
      <c r="BB319" s="69"/>
    </row>
    <row r="320" spans="51:54" x14ac:dyDescent="0.2">
      <c r="AY320" s="69"/>
      <c r="AZ320" s="69"/>
      <c r="BA320" s="69"/>
      <c r="BB320" s="69"/>
    </row>
    <row r="321" spans="51:54" x14ac:dyDescent="0.2">
      <c r="AY321" s="69"/>
      <c r="AZ321" s="69"/>
      <c r="BA321" s="69"/>
      <c r="BB321" s="69"/>
    </row>
    <row r="322" spans="51:54" x14ac:dyDescent="0.2">
      <c r="AY322" s="69"/>
      <c r="AZ322" s="69"/>
      <c r="BA322" s="69"/>
      <c r="BB322" s="69"/>
    </row>
    <row r="323" spans="51:54" x14ac:dyDescent="0.2">
      <c r="AY323" s="69"/>
      <c r="AZ323" s="69"/>
      <c r="BA323" s="69"/>
      <c r="BB323" s="69"/>
    </row>
    <row r="324" spans="51:54" x14ac:dyDescent="0.2">
      <c r="AY324" s="69"/>
      <c r="AZ324" s="69"/>
      <c r="BA324" s="69"/>
      <c r="BB324" s="69"/>
    </row>
    <row r="325" spans="51:54" x14ac:dyDescent="0.2">
      <c r="AY325" s="69"/>
      <c r="AZ325" s="69"/>
      <c r="BA325" s="69"/>
      <c r="BB325" s="69"/>
    </row>
    <row r="326" spans="51:54" x14ac:dyDescent="0.2">
      <c r="AY326" s="69"/>
      <c r="AZ326" s="69"/>
      <c r="BA326" s="69"/>
      <c r="BB326" s="69"/>
    </row>
    <row r="327" spans="51:54" x14ac:dyDescent="0.2">
      <c r="AY327" s="69"/>
      <c r="AZ327" s="69"/>
      <c r="BA327" s="69"/>
      <c r="BB327" s="69"/>
    </row>
    <row r="328" spans="51:54" x14ac:dyDescent="0.2">
      <c r="AY328" s="69"/>
      <c r="AZ328" s="69"/>
      <c r="BA328" s="69"/>
      <c r="BB328" s="69"/>
    </row>
    <row r="329" spans="51:54" x14ac:dyDescent="0.2">
      <c r="AY329" s="69"/>
      <c r="AZ329" s="69"/>
      <c r="BA329" s="69"/>
      <c r="BB329" s="69"/>
    </row>
    <row r="330" spans="51:54" x14ac:dyDescent="0.2">
      <c r="AY330" s="69"/>
      <c r="AZ330" s="69"/>
      <c r="BA330" s="69"/>
      <c r="BB330" s="69"/>
    </row>
    <row r="331" spans="51:54" x14ac:dyDescent="0.2">
      <c r="AY331" s="69"/>
      <c r="AZ331" s="69"/>
      <c r="BA331" s="69"/>
      <c r="BB331" s="69"/>
    </row>
    <row r="332" spans="51:54" x14ac:dyDescent="0.2">
      <c r="AY332" s="69"/>
      <c r="AZ332" s="69"/>
      <c r="BA332" s="69"/>
      <c r="BB332" s="69"/>
    </row>
    <row r="333" spans="51:54" x14ac:dyDescent="0.2">
      <c r="AY333" s="69"/>
      <c r="AZ333" s="69"/>
      <c r="BA333" s="69"/>
      <c r="BB333" s="69"/>
    </row>
    <row r="334" spans="51:54" x14ac:dyDescent="0.2">
      <c r="AY334" s="69"/>
      <c r="AZ334" s="69"/>
      <c r="BA334" s="69"/>
      <c r="BB334" s="69"/>
    </row>
    <row r="335" spans="51:54" x14ac:dyDescent="0.2">
      <c r="AY335" s="69"/>
      <c r="AZ335" s="69"/>
      <c r="BA335" s="69"/>
      <c r="BB335" s="69"/>
    </row>
    <row r="336" spans="51:54" x14ac:dyDescent="0.2">
      <c r="AY336" s="69"/>
      <c r="AZ336" s="69"/>
      <c r="BA336" s="69"/>
      <c r="BB336" s="69"/>
    </row>
    <row r="337" spans="51:54" x14ac:dyDescent="0.2">
      <c r="AY337" s="69"/>
      <c r="AZ337" s="69"/>
      <c r="BA337" s="69"/>
      <c r="BB337" s="69"/>
    </row>
    <row r="338" spans="51:54" x14ac:dyDescent="0.2">
      <c r="AY338" s="69"/>
      <c r="AZ338" s="69"/>
      <c r="BA338" s="69"/>
      <c r="BB338" s="69"/>
    </row>
    <row r="339" spans="51:54" x14ac:dyDescent="0.2">
      <c r="AY339" s="69"/>
      <c r="AZ339" s="69"/>
      <c r="BA339" s="69"/>
      <c r="BB339" s="69"/>
    </row>
    <row r="340" spans="51:54" x14ac:dyDescent="0.2">
      <c r="AY340" s="69"/>
      <c r="AZ340" s="69"/>
      <c r="BA340" s="69"/>
      <c r="BB340" s="69"/>
    </row>
    <row r="341" spans="51:54" x14ac:dyDescent="0.2">
      <c r="AY341" s="69"/>
      <c r="AZ341" s="69"/>
      <c r="BA341" s="69"/>
      <c r="BB341" s="69"/>
    </row>
    <row r="342" spans="51:54" x14ac:dyDescent="0.2">
      <c r="AY342" s="69"/>
      <c r="AZ342" s="69"/>
      <c r="BA342" s="69"/>
      <c r="BB342" s="69"/>
    </row>
    <row r="343" spans="51:54" x14ac:dyDescent="0.2">
      <c r="AY343" s="69"/>
      <c r="AZ343" s="69"/>
      <c r="BA343" s="69"/>
      <c r="BB343" s="69"/>
    </row>
    <row r="344" spans="51:54" x14ac:dyDescent="0.2">
      <c r="AY344" s="69"/>
      <c r="AZ344" s="69"/>
      <c r="BA344" s="69"/>
      <c r="BB344" s="69"/>
    </row>
    <row r="345" spans="51:54" x14ac:dyDescent="0.2">
      <c r="AY345" s="69"/>
      <c r="AZ345" s="69"/>
      <c r="BA345" s="69"/>
      <c r="BB345" s="69"/>
    </row>
    <row r="346" spans="51:54" x14ac:dyDescent="0.2">
      <c r="AY346" s="69"/>
      <c r="AZ346" s="69"/>
      <c r="BA346" s="69"/>
      <c r="BB346" s="69"/>
    </row>
    <row r="347" spans="51:54" x14ac:dyDescent="0.2">
      <c r="AY347" s="69"/>
      <c r="AZ347" s="69"/>
      <c r="BA347" s="69"/>
      <c r="BB347" s="69"/>
    </row>
    <row r="348" spans="51:54" x14ac:dyDescent="0.2">
      <c r="AY348" s="69"/>
      <c r="AZ348" s="69"/>
      <c r="BA348" s="69"/>
      <c r="BB348" s="69"/>
    </row>
    <row r="349" spans="51:54" x14ac:dyDescent="0.2">
      <c r="AY349" s="69"/>
      <c r="AZ349" s="69"/>
      <c r="BA349" s="69"/>
      <c r="BB349" s="69"/>
    </row>
    <row r="350" spans="51:54" x14ac:dyDescent="0.2">
      <c r="AY350" s="69"/>
      <c r="AZ350" s="69"/>
      <c r="BA350" s="69"/>
      <c r="BB350" s="69"/>
    </row>
    <row r="351" spans="51:54" x14ac:dyDescent="0.2">
      <c r="AY351" s="69"/>
      <c r="AZ351" s="69"/>
      <c r="BA351" s="69"/>
      <c r="BB351" s="69"/>
    </row>
    <row r="352" spans="51:54" x14ac:dyDescent="0.2">
      <c r="AY352" s="69"/>
      <c r="AZ352" s="69"/>
      <c r="BA352" s="69"/>
      <c r="BB352" s="69"/>
    </row>
    <row r="353" spans="51:54" x14ac:dyDescent="0.2">
      <c r="AY353" s="69"/>
      <c r="AZ353" s="69"/>
      <c r="BA353" s="69"/>
      <c r="BB353" s="69"/>
    </row>
    <row r="354" spans="51:54" x14ac:dyDescent="0.2">
      <c r="AY354" s="69"/>
      <c r="AZ354" s="69"/>
      <c r="BA354" s="69"/>
      <c r="BB354" s="69"/>
    </row>
    <row r="355" spans="51:54" x14ac:dyDescent="0.2">
      <c r="AY355" s="69"/>
      <c r="AZ355" s="69"/>
      <c r="BA355" s="69"/>
      <c r="BB355" s="69"/>
    </row>
    <row r="356" spans="51:54" x14ac:dyDescent="0.2">
      <c r="AY356" s="69"/>
      <c r="AZ356" s="69"/>
      <c r="BA356" s="69"/>
      <c r="BB356" s="69"/>
    </row>
    <row r="357" spans="51:54" x14ac:dyDescent="0.2">
      <c r="AY357" s="69"/>
      <c r="AZ357" s="69"/>
      <c r="BA357" s="69"/>
      <c r="BB357" s="69"/>
    </row>
    <row r="358" spans="51:54" x14ac:dyDescent="0.2">
      <c r="AY358" s="69"/>
      <c r="AZ358" s="69"/>
      <c r="BA358" s="69"/>
      <c r="BB358" s="69"/>
    </row>
    <row r="359" spans="51:54" x14ac:dyDescent="0.2">
      <c r="AY359" s="69"/>
      <c r="AZ359" s="69"/>
      <c r="BA359" s="69"/>
      <c r="BB359" s="69"/>
    </row>
    <row r="360" spans="51:54" x14ac:dyDescent="0.2">
      <c r="AY360" s="69"/>
      <c r="AZ360" s="69"/>
      <c r="BA360" s="69"/>
      <c r="BB360" s="69"/>
    </row>
    <row r="361" spans="51:54" x14ac:dyDescent="0.2">
      <c r="AY361" s="69"/>
      <c r="AZ361" s="69"/>
      <c r="BA361" s="69"/>
      <c r="BB361" s="69"/>
    </row>
    <row r="362" spans="51:54" x14ac:dyDescent="0.2">
      <c r="AY362" s="69"/>
      <c r="AZ362" s="69"/>
      <c r="BA362" s="69"/>
      <c r="BB362" s="69"/>
    </row>
    <row r="363" spans="51:54" x14ac:dyDescent="0.2">
      <c r="AY363" s="69"/>
      <c r="AZ363" s="69"/>
      <c r="BA363" s="69"/>
      <c r="BB363" s="69"/>
    </row>
    <row r="364" spans="51:54" x14ac:dyDescent="0.2">
      <c r="AY364" s="69"/>
      <c r="AZ364" s="69"/>
      <c r="BA364" s="69"/>
      <c r="BB364" s="69"/>
    </row>
    <row r="365" spans="51:54" x14ac:dyDescent="0.2">
      <c r="AY365" s="69"/>
      <c r="AZ365" s="69"/>
      <c r="BA365" s="69"/>
      <c r="BB365" s="69"/>
    </row>
    <row r="366" spans="51:54" x14ac:dyDescent="0.2">
      <c r="AY366" s="69"/>
      <c r="AZ366" s="69"/>
      <c r="BA366" s="69"/>
      <c r="BB366" s="69"/>
    </row>
    <row r="367" spans="51:54" x14ac:dyDescent="0.2">
      <c r="AY367" s="69"/>
      <c r="AZ367" s="69"/>
      <c r="BA367" s="69"/>
      <c r="BB367" s="69"/>
    </row>
    <row r="368" spans="51:54" x14ac:dyDescent="0.2">
      <c r="AY368" s="69"/>
      <c r="AZ368" s="69"/>
      <c r="BA368" s="69"/>
      <c r="BB368" s="69"/>
    </row>
    <row r="369" spans="51:54" x14ac:dyDescent="0.2">
      <c r="AY369" s="69"/>
      <c r="AZ369" s="69"/>
      <c r="BA369" s="69"/>
      <c r="BB369" s="69"/>
    </row>
    <row r="370" spans="51:54" x14ac:dyDescent="0.2">
      <c r="AY370" s="69"/>
      <c r="AZ370" s="69"/>
      <c r="BA370" s="69"/>
      <c r="BB370" s="69"/>
    </row>
    <row r="371" spans="51:54" x14ac:dyDescent="0.2">
      <c r="AY371" s="69"/>
      <c r="AZ371" s="69"/>
      <c r="BA371" s="69"/>
      <c r="BB371" s="69"/>
    </row>
    <row r="372" spans="51:54" x14ac:dyDescent="0.2">
      <c r="AY372" s="69"/>
      <c r="AZ372" s="69"/>
      <c r="BA372" s="69"/>
      <c r="BB372" s="69"/>
    </row>
    <row r="373" spans="51:54" x14ac:dyDescent="0.2">
      <c r="AY373" s="69"/>
      <c r="AZ373" s="69"/>
      <c r="BA373" s="69"/>
      <c r="BB373" s="69"/>
    </row>
    <row r="374" spans="51:54" x14ac:dyDescent="0.2">
      <c r="AY374" s="69"/>
      <c r="AZ374" s="69"/>
      <c r="BA374" s="69"/>
      <c r="BB374" s="69"/>
    </row>
    <row r="375" spans="51:54" x14ac:dyDescent="0.2">
      <c r="AY375" s="69"/>
      <c r="AZ375" s="69"/>
      <c r="BA375" s="69"/>
      <c r="BB375" s="69"/>
    </row>
    <row r="376" spans="51:54" x14ac:dyDescent="0.2">
      <c r="AY376" s="69"/>
      <c r="AZ376" s="69"/>
      <c r="BA376" s="69"/>
      <c r="BB376" s="69"/>
    </row>
    <row r="377" spans="51:54" x14ac:dyDescent="0.2">
      <c r="AY377" s="69"/>
      <c r="AZ377" s="69"/>
      <c r="BA377" s="69"/>
      <c r="BB377" s="69"/>
    </row>
    <row r="378" spans="51:54" x14ac:dyDescent="0.2">
      <c r="AY378" s="69"/>
      <c r="AZ378" s="69"/>
      <c r="BA378" s="69"/>
      <c r="BB378" s="69"/>
    </row>
    <row r="379" spans="51:54" x14ac:dyDescent="0.2">
      <c r="AY379" s="69"/>
      <c r="AZ379" s="69"/>
      <c r="BA379" s="69"/>
      <c r="BB379" s="69"/>
    </row>
    <row r="380" spans="51:54" x14ac:dyDescent="0.2">
      <c r="AY380" s="69"/>
      <c r="AZ380" s="69"/>
      <c r="BA380" s="69"/>
      <c r="BB380" s="69"/>
    </row>
    <row r="381" spans="51:54" x14ac:dyDescent="0.2">
      <c r="AY381" s="69"/>
      <c r="AZ381" s="69"/>
      <c r="BA381" s="69"/>
      <c r="BB381" s="69"/>
    </row>
    <row r="382" spans="51:54" x14ac:dyDescent="0.2">
      <c r="AY382" s="69"/>
      <c r="AZ382" s="69"/>
      <c r="BA382" s="69"/>
      <c r="BB382" s="69"/>
    </row>
    <row r="383" spans="51:54" x14ac:dyDescent="0.2">
      <c r="AY383" s="69"/>
      <c r="AZ383" s="69"/>
      <c r="BA383" s="69"/>
      <c r="BB383" s="69"/>
    </row>
    <row r="384" spans="51:54" x14ac:dyDescent="0.2">
      <c r="AY384" s="69"/>
      <c r="AZ384" s="69"/>
      <c r="BA384" s="69"/>
      <c r="BB384" s="69"/>
    </row>
    <row r="385" spans="51:54" x14ac:dyDescent="0.2">
      <c r="AY385" s="69"/>
      <c r="AZ385" s="69"/>
      <c r="BA385" s="69"/>
      <c r="BB385" s="69"/>
    </row>
    <row r="386" spans="51:54" x14ac:dyDescent="0.2">
      <c r="AY386" s="69"/>
      <c r="AZ386" s="69"/>
      <c r="BA386" s="69"/>
      <c r="BB386" s="69"/>
    </row>
    <row r="387" spans="51:54" x14ac:dyDescent="0.2">
      <c r="AY387" s="69"/>
      <c r="AZ387" s="69"/>
      <c r="BA387" s="69"/>
      <c r="BB387" s="69"/>
    </row>
    <row r="388" spans="51:54" x14ac:dyDescent="0.2">
      <c r="AY388" s="69"/>
      <c r="AZ388" s="69"/>
      <c r="BA388" s="69"/>
      <c r="BB388" s="69"/>
    </row>
    <row r="389" spans="51:54" x14ac:dyDescent="0.2">
      <c r="AY389" s="69"/>
      <c r="AZ389" s="69"/>
      <c r="BA389" s="69"/>
      <c r="BB389" s="69"/>
    </row>
    <row r="390" spans="51:54" x14ac:dyDescent="0.2">
      <c r="AY390" s="69"/>
      <c r="AZ390" s="69"/>
      <c r="BA390" s="69"/>
      <c r="BB390" s="69"/>
    </row>
    <row r="391" spans="51:54" x14ac:dyDescent="0.2">
      <c r="AY391" s="69"/>
      <c r="AZ391" s="69"/>
      <c r="BA391" s="69"/>
      <c r="BB391" s="69"/>
    </row>
    <row r="392" spans="51:54" x14ac:dyDescent="0.2">
      <c r="AY392" s="69"/>
      <c r="AZ392" s="69"/>
      <c r="BA392" s="69"/>
      <c r="BB392" s="69"/>
    </row>
    <row r="393" spans="51:54" x14ac:dyDescent="0.2">
      <c r="AY393" s="69"/>
      <c r="AZ393" s="69"/>
      <c r="BA393" s="69"/>
      <c r="BB393" s="69"/>
    </row>
    <row r="394" spans="51:54" x14ac:dyDescent="0.2">
      <c r="AY394" s="69"/>
      <c r="AZ394" s="69"/>
      <c r="BA394" s="69"/>
      <c r="BB394" s="69"/>
    </row>
    <row r="395" spans="51:54" x14ac:dyDescent="0.2">
      <c r="AY395" s="69"/>
      <c r="AZ395" s="69"/>
      <c r="BA395" s="69"/>
      <c r="BB395" s="69"/>
    </row>
    <row r="396" spans="51:54" x14ac:dyDescent="0.2">
      <c r="AY396" s="69"/>
      <c r="AZ396" s="69"/>
      <c r="BA396" s="69"/>
      <c r="BB396" s="69"/>
    </row>
    <row r="397" spans="51:54" x14ac:dyDescent="0.2">
      <c r="AY397" s="69"/>
      <c r="AZ397" s="69"/>
      <c r="BA397" s="69"/>
      <c r="BB397" s="69"/>
    </row>
    <row r="398" spans="51:54" x14ac:dyDescent="0.2">
      <c r="AY398" s="69"/>
      <c r="AZ398" s="69"/>
      <c r="BA398" s="69"/>
      <c r="BB398" s="69"/>
    </row>
    <row r="399" spans="51:54" x14ac:dyDescent="0.2">
      <c r="AY399" s="69"/>
      <c r="AZ399" s="69"/>
      <c r="BA399" s="69"/>
      <c r="BB399" s="69"/>
    </row>
    <row r="400" spans="51:54" x14ac:dyDescent="0.2">
      <c r="AY400" s="69"/>
      <c r="AZ400" s="69"/>
      <c r="BA400" s="69"/>
      <c r="BB400" s="69"/>
    </row>
    <row r="401" spans="51:54" x14ac:dyDescent="0.2">
      <c r="AY401" s="69"/>
      <c r="AZ401" s="69"/>
      <c r="BA401" s="69"/>
      <c r="BB401" s="69"/>
    </row>
    <row r="402" spans="51:54" x14ac:dyDescent="0.2">
      <c r="AY402" s="69"/>
      <c r="AZ402" s="69"/>
      <c r="BA402" s="69"/>
      <c r="BB402" s="69"/>
    </row>
    <row r="403" spans="51:54" x14ac:dyDescent="0.2">
      <c r="AY403" s="69"/>
      <c r="AZ403" s="69"/>
      <c r="BA403" s="69"/>
      <c r="BB403" s="69"/>
    </row>
    <row r="404" spans="51:54" x14ac:dyDescent="0.2">
      <c r="AY404" s="69"/>
      <c r="AZ404" s="69"/>
      <c r="BA404" s="69"/>
      <c r="BB404" s="69"/>
    </row>
    <row r="405" spans="51:54" x14ac:dyDescent="0.2">
      <c r="AY405" s="69"/>
      <c r="AZ405" s="69"/>
      <c r="BA405" s="69"/>
      <c r="BB405" s="69"/>
    </row>
    <row r="406" spans="51:54" x14ac:dyDescent="0.2">
      <c r="AY406" s="69"/>
      <c r="AZ406" s="69"/>
      <c r="BA406" s="69"/>
      <c r="BB406" s="69"/>
    </row>
    <row r="407" spans="51:54" x14ac:dyDescent="0.2">
      <c r="AY407" s="69"/>
      <c r="AZ407" s="69"/>
      <c r="BA407" s="69"/>
      <c r="BB407" s="69"/>
    </row>
    <row r="408" spans="51:54" x14ac:dyDescent="0.2">
      <c r="AY408" s="69"/>
      <c r="AZ408" s="69"/>
      <c r="BA408" s="69"/>
      <c r="BB408" s="69"/>
    </row>
  </sheetData>
  <autoFilter ref="A11:BB85" xr:uid="{111E4D45-CB2E-4F72-8DC6-F4FD4F40CE8B}"/>
  <mergeCells count="231">
    <mergeCell ref="F10:H10"/>
    <mergeCell ref="F11:H11"/>
    <mergeCell ref="F12:H12"/>
    <mergeCell ref="F13:H13"/>
    <mergeCell ref="F14:H14"/>
    <mergeCell ref="K7:L7"/>
    <mergeCell ref="K8:L8"/>
    <mergeCell ref="Q1:Q2"/>
    <mergeCell ref="B2:G3"/>
    <mergeCell ref="K4:L4"/>
    <mergeCell ref="H4:I4"/>
    <mergeCell ref="K5:L6"/>
    <mergeCell ref="Q5:Q6"/>
    <mergeCell ref="F20:H20"/>
    <mergeCell ref="F21:H21"/>
    <mergeCell ref="F22:H22"/>
    <mergeCell ref="F23:H23"/>
    <mergeCell ref="F24:H24"/>
    <mergeCell ref="F15:H15"/>
    <mergeCell ref="F16:H16"/>
    <mergeCell ref="F17:H17"/>
    <mergeCell ref="F18:H18"/>
    <mergeCell ref="F19:H19"/>
    <mergeCell ref="F30:H30"/>
    <mergeCell ref="F31:H31"/>
    <mergeCell ref="F32:H32"/>
    <mergeCell ref="F33:H33"/>
    <mergeCell ref="F34:H34"/>
    <mergeCell ref="F25:H25"/>
    <mergeCell ref="F26:H26"/>
    <mergeCell ref="F27:H27"/>
    <mergeCell ref="F28:H28"/>
    <mergeCell ref="F29:H29"/>
    <mergeCell ref="F41:H41"/>
    <mergeCell ref="F42:H42"/>
    <mergeCell ref="F43:H43"/>
    <mergeCell ref="F44:H44"/>
    <mergeCell ref="F45:H45"/>
    <mergeCell ref="F35:H35"/>
    <mergeCell ref="F36:H36"/>
    <mergeCell ref="F37:H37"/>
    <mergeCell ref="F38:H38"/>
    <mergeCell ref="F40:H40"/>
    <mergeCell ref="F65:H65"/>
    <mergeCell ref="F51:H51"/>
    <mergeCell ref="F52:H52"/>
    <mergeCell ref="F53:H53"/>
    <mergeCell ref="F54:H54"/>
    <mergeCell ref="F55:H55"/>
    <mergeCell ref="F46:H46"/>
    <mergeCell ref="F47:H47"/>
    <mergeCell ref="F48:H48"/>
    <mergeCell ref="F49:H49"/>
    <mergeCell ref="F50:H50"/>
    <mergeCell ref="F63:H63"/>
    <mergeCell ref="M16:O16"/>
    <mergeCell ref="P16:R16"/>
    <mergeCell ref="J17:K17"/>
    <mergeCell ref="M17:O17"/>
    <mergeCell ref="P17:R17"/>
    <mergeCell ref="F66:H66"/>
    <mergeCell ref="M10:O10"/>
    <mergeCell ref="P10:R10"/>
    <mergeCell ref="J12:K12"/>
    <mergeCell ref="M12:O12"/>
    <mergeCell ref="P12:R12"/>
    <mergeCell ref="J13:K13"/>
    <mergeCell ref="M13:O13"/>
    <mergeCell ref="P13:R13"/>
    <mergeCell ref="J14:K14"/>
    <mergeCell ref="M14:O14"/>
    <mergeCell ref="P14:R14"/>
    <mergeCell ref="J15:K15"/>
    <mergeCell ref="M15:O15"/>
    <mergeCell ref="P15:R15"/>
    <mergeCell ref="J16:K16"/>
    <mergeCell ref="F56:H56"/>
    <mergeCell ref="F57:H57"/>
    <mergeCell ref="F58:H58"/>
    <mergeCell ref="J20:K20"/>
    <mergeCell ref="M20:O20"/>
    <mergeCell ref="P20:R20"/>
    <mergeCell ref="J21:K21"/>
    <mergeCell ref="M21:O21"/>
    <mergeCell ref="P21:R21"/>
    <mergeCell ref="J18:K18"/>
    <mergeCell ref="M18:O18"/>
    <mergeCell ref="P18:R18"/>
    <mergeCell ref="J19:K19"/>
    <mergeCell ref="M19:O19"/>
    <mergeCell ref="P19:R19"/>
    <mergeCell ref="J24:K24"/>
    <mergeCell ref="M24:O24"/>
    <mergeCell ref="P24:R24"/>
    <mergeCell ref="J25:K25"/>
    <mergeCell ref="M25:O25"/>
    <mergeCell ref="P25:R25"/>
    <mergeCell ref="J22:K22"/>
    <mergeCell ref="M22:O22"/>
    <mergeCell ref="P22:R22"/>
    <mergeCell ref="J23:K23"/>
    <mergeCell ref="M23:O23"/>
    <mergeCell ref="P23:R23"/>
    <mergeCell ref="J28:K28"/>
    <mergeCell ref="M28:O28"/>
    <mergeCell ref="P28:R28"/>
    <mergeCell ref="J29:K29"/>
    <mergeCell ref="M29:O29"/>
    <mergeCell ref="P29:R29"/>
    <mergeCell ref="J26:K26"/>
    <mergeCell ref="M26:O26"/>
    <mergeCell ref="P26:R26"/>
    <mergeCell ref="J27:K27"/>
    <mergeCell ref="M27:O27"/>
    <mergeCell ref="P27:R27"/>
    <mergeCell ref="J32:K32"/>
    <mergeCell ref="M32:O32"/>
    <mergeCell ref="P32:R32"/>
    <mergeCell ref="J33:K33"/>
    <mergeCell ref="M33:O33"/>
    <mergeCell ref="P33:R33"/>
    <mergeCell ref="J30:K30"/>
    <mergeCell ref="M30:O30"/>
    <mergeCell ref="P30:R30"/>
    <mergeCell ref="J31:K31"/>
    <mergeCell ref="M31:O31"/>
    <mergeCell ref="P31:R31"/>
    <mergeCell ref="J36:K36"/>
    <mergeCell ref="M36:O36"/>
    <mergeCell ref="P36:R36"/>
    <mergeCell ref="J37:K37"/>
    <mergeCell ref="M37:O37"/>
    <mergeCell ref="P37:R37"/>
    <mergeCell ref="J34:K34"/>
    <mergeCell ref="M34:O34"/>
    <mergeCell ref="P34:R34"/>
    <mergeCell ref="J35:K35"/>
    <mergeCell ref="M35:O35"/>
    <mergeCell ref="P35:R35"/>
    <mergeCell ref="J41:K41"/>
    <mergeCell ref="M41:O41"/>
    <mergeCell ref="P41:R41"/>
    <mergeCell ref="J42:K42"/>
    <mergeCell ref="M42:O42"/>
    <mergeCell ref="P42:R42"/>
    <mergeCell ref="J38:K38"/>
    <mergeCell ref="M38:O38"/>
    <mergeCell ref="P38:R38"/>
    <mergeCell ref="J40:K40"/>
    <mergeCell ref="M40:O40"/>
    <mergeCell ref="P40:R40"/>
    <mergeCell ref="J45:K45"/>
    <mergeCell ref="M45:O45"/>
    <mergeCell ref="P45:R45"/>
    <mergeCell ref="J46:K46"/>
    <mergeCell ref="M46:O46"/>
    <mergeCell ref="P46:R46"/>
    <mergeCell ref="J43:K43"/>
    <mergeCell ref="M43:O43"/>
    <mergeCell ref="P43:R43"/>
    <mergeCell ref="J44:K44"/>
    <mergeCell ref="M44:O44"/>
    <mergeCell ref="P44:R44"/>
    <mergeCell ref="J49:K49"/>
    <mergeCell ref="M49:O49"/>
    <mergeCell ref="P49:R49"/>
    <mergeCell ref="J50:K50"/>
    <mergeCell ref="M50:O50"/>
    <mergeCell ref="P50:R50"/>
    <mergeCell ref="J47:K47"/>
    <mergeCell ref="M47:O47"/>
    <mergeCell ref="P47:R47"/>
    <mergeCell ref="J48:K48"/>
    <mergeCell ref="M48:O48"/>
    <mergeCell ref="P48:R48"/>
    <mergeCell ref="J53:K53"/>
    <mergeCell ref="M53:O53"/>
    <mergeCell ref="P53:R53"/>
    <mergeCell ref="J54:K54"/>
    <mergeCell ref="M54:O54"/>
    <mergeCell ref="P54:R54"/>
    <mergeCell ref="J51:K51"/>
    <mergeCell ref="M51:O51"/>
    <mergeCell ref="P51:R51"/>
    <mergeCell ref="J52:K52"/>
    <mergeCell ref="M52:O52"/>
    <mergeCell ref="P52:R52"/>
    <mergeCell ref="T5:U9"/>
    <mergeCell ref="J66:K66"/>
    <mergeCell ref="M66:O66"/>
    <mergeCell ref="P66:R66"/>
    <mergeCell ref="M68:O68"/>
    <mergeCell ref="P68:R68"/>
    <mergeCell ref="J62:K62"/>
    <mergeCell ref="M62:O62"/>
    <mergeCell ref="P62:R62"/>
    <mergeCell ref="J65:K65"/>
    <mergeCell ref="M65:O65"/>
    <mergeCell ref="P65:R65"/>
    <mergeCell ref="J57:K57"/>
    <mergeCell ref="M57:O57"/>
    <mergeCell ref="P57:R57"/>
    <mergeCell ref="J58:K58"/>
    <mergeCell ref="M58:O58"/>
    <mergeCell ref="P58:R58"/>
    <mergeCell ref="J55:K55"/>
    <mergeCell ref="M55:O55"/>
    <mergeCell ref="P55:R55"/>
    <mergeCell ref="J56:K56"/>
    <mergeCell ref="M56:O56"/>
    <mergeCell ref="P56:R56"/>
    <mergeCell ref="J63:K63"/>
    <mergeCell ref="M63:O63"/>
    <mergeCell ref="P63:R63"/>
    <mergeCell ref="F64:H64"/>
    <mergeCell ref="J64:K64"/>
    <mergeCell ref="M64:O64"/>
    <mergeCell ref="P64:R64"/>
    <mergeCell ref="F59:H59"/>
    <mergeCell ref="J59:K59"/>
    <mergeCell ref="M59:O59"/>
    <mergeCell ref="P59:R59"/>
    <mergeCell ref="F60:H60"/>
    <mergeCell ref="J60:K60"/>
    <mergeCell ref="M60:O60"/>
    <mergeCell ref="P60:R60"/>
    <mergeCell ref="F61:H61"/>
    <mergeCell ref="J61:K61"/>
    <mergeCell ref="M61:O61"/>
    <mergeCell ref="P61:R61"/>
    <mergeCell ref="F62:H62"/>
  </mergeCells>
  <phoneticPr fontId="18" type="noConversion"/>
  <printOptions horizontalCentered="1"/>
  <pageMargins left="0.39370078740157483" right="0.39370078740157483" top="0.78740157480314965" bottom="0.39370078740157483" header="0.31496062992125984" footer="0.51181102362204722"/>
  <pageSetup paperSize="9" scale="42" orientation="landscape" r:id="rId1"/>
  <headerFooter alignWithMargins="0">
    <oddHeader>&amp;C&amp;"Arial,Negrito"&amp;12&amp;F</oddHeader>
    <oddFooter>&amp;C&amp;"Arial,Negrito"&amp;12&amp;A</oddFooter>
  </headerFooter>
  <rowBreaks count="1" manualBreakCount="1">
    <brk id="38" max="18" man="1"/>
  </rowBreaks>
  <ignoredErrors>
    <ignoredError sqref="C4:Q8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5D949-A880-42B5-9FBA-9E55DCCAE803}">
  <sheetPr>
    <pageSetUpPr fitToPage="1"/>
  </sheetPr>
  <dimension ref="A1:BB408"/>
  <sheetViews>
    <sheetView showGridLines="0" showZeros="0" zoomScaleNormal="100" zoomScaleSheetLayoutView="50" workbookViewId="0"/>
  </sheetViews>
  <sheetFormatPr defaultColWidth="21.7109375" defaultRowHeight="10.199999999999999" x14ac:dyDescent="0.2"/>
  <cols>
    <col min="1" max="1" width="9.140625" style="71" customWidth="1"/>
    <col min="2" max="2" width="8.28515625" style="71" customWidth="1"/>
    <col min="3" max="3" width="46.7109375" style="9" customWidth="1"/>
    <col min="4" max="4" width="15" style="9" customWidth="1"/>
    <col min="5" max="5" width="5" style="9" customWidth="1"/>
    <col min="6" max="6" width="6.7109375" style="9" customWidth="1"/>
    <col min="7" max="7" width="9.28515625" style="9" customWidth="1"/>
    <col min="8" max="8" width="5.7109375" style="9" customWidth="1"/>
    <col min="9" max="9" width="8" style="9" customWidth="1"/>
    <col min="10" max="10" width="7.42578125" style="9" customWidth="1"/>
    <col min="11" max="11" width="3" style="9" customWidth="1"/>
    <col min="12" max="12" width="10.28515625" style="9" customWidth="1"/>
    <col min="13" max="13" width="12.42578125" style="9" customWidth="1"/>
    <col min="14" max="14" width="12.140625" style="9" customWidth="1"/>
    <col min="15" max="15" width="14.42578125" style="9" customWidth="1"/>
    <col min="16" max="16" width="13.28515625" style="9" customWidth="1"/>
    <col min="17" max="17" width="14.42578125" style="9" customWidth="1"/>
    <col min="18" max="18" width="10.28515625" style="9" customWidth="1"/>
    <col min="19" max="19" width="13.42578125" style="9" customWidth="1"/>
    <col min="20" max="20" width="6" style="48" customWidth="1"/>
    <col min="21" max="21" width="6" style="9" customWidth="1"/>
    <col min="22" max="22" width="15.140625" style="9" customWidth="1"/>
    <col min="23" max="25" width="14.7109375" style="9" customWidth="1"/>
    <col min="26" max="26" width="25" style="9" customWidth="1"/>
    <col min="27" max="27" width="22.28515625" style="9" customWidth="1"/>
    <col min="28" max="28" width="2.85546875" style="9" customWidth="1"/>
    <col min="29" max="29" width="18.140625" style="9" customWidth="1"/>
    <col min="30" max="30" width="17.42578125" style="9" customWidth="1"/>
    <col min="31" max="31" width="17.85546875" style="9" customWidth="1"/>
    <col min="32" max="32" width="17.42578125" style="9" customWidth="1"/>
    <col min="33" max="33" width="17.85546875" style="9" customWidth="1"/>
    <col min="34" max="34" width="2.85546875" style="9" customWidth="1"/>
    <col min="35" max="35" width="13.28515625" style="9" customWidth="1"/>
    <col min="36" max="36" width="17.42578125" style="9" customWidth="1"/>
    <col min="37" max="37" width="19.42578125" style="9" bestFit="1" customWidth="1"/>
    <col min="38" max="38" width="2.85546875" style="9" customWidth="1"/>
    <col min="39" max="39" width="13.28515625" style="9" customWidth="1"/>
    <col min="40" max="40" width="17.42578125" style="9" customWidth="1"/>
    <col min="41" max="41" width="19.42578125" style="9" bestFit="1" customWidth="1"/>
    <col min="42" max="42" width="2.85546875" style="9" customWidth="1"/>
    <col min="43" max="43" width="13.28515625" style="9" customWidth="1"/>
    <col min="44" max="44" width="17.42578125" style="9" customWidth="1"/>
    <col min="45" max="45" width="17.85546875" style="9" customWidth="1"/>
    <col min="46" max="46" width="2.85546875" style="9" customWidth="1"/>
    <col min="47" max="47" width="13.28515625" style="9" customWidth="1"/>
    <col min="48" max="48" width="19.140625" style="9" customWidth="1"/>
    <col min="49" max="49" width="20" style="9" customWidth="1"/>
    <col min="50" max="50" width="2.85546875" style="9" customWidth="1"/>
    <col min="51" max="51" width="13.28515625" style="9" customWidth="1"/>
    <col min="52" max="52" width="19.85546875" style="9" bestFit="1" customWidth="1"/>
    <col min="53" max="53" width="19.7109375" style="9" bestFit="1" customWidth="1"/>
    <col min="54" max="16384" width="21.7109375" style="9"/>
  </cols>
  <sheetData>
    <row r="1" spans="1:54" ht="13.2" customHeight="1" x14ac:dyDescent="0.2">
      <c r="A1" s="170"/>
      <c r="B1" s="171"/>
      <c r="C1" s="8"/>
      <c r="D1" s="8"/>
      <c r="E1" s="8"/>
      <c r="F1" s="8"/>
      <c r="G1" s="8"/>
      <c r="H1" s="222" t="s">
        <v>147</v>
      </c>
      <c r="I1" s="300"/>
      <c r="J1" s="223"/>
      <c r="K1" s="300" t="s">
        <v>146</v>
      </c>
      <c r="L1" s="301"/>
      <c r="M1" s="162" t="s">
        <v>75</v>
      </c>
      <c r="N1" s="154"/>
      <c r="O1" s="154"/>
      <c r="P1" s="155"/>
      <c r="Q1" s="883">
        <f>S6</f>
        <v>0</v>
      </c>
      <c r="R1" s="141"/>
      <c r="S1" s="182"/>
      <c r="T1" s="7"/>
      <c r="U1" s="3"/>
    </row>
    <row r="2" spans="1:54" ht="13.2" customHeight="1" x14ac:dyDescent="0.2">
      <c r="A2" s="172"/>
      <c r="B2" s="885" t="s">
        <v>78</v>
      </c>
      <c r="C2" s="885"/>
      <c r="D2" s="885"/>
      <c r="E2" s="885"/>
      <c r="F2" s="885"/>
      <c r="G2" s="885"/>
      <c r="H2" s="152" t="s">
        <v>148</v>
      </c>
      <c r="I2" s="297"/>
      <c r="J2" s="299"/>
      <c r="K2" s="297" t="s">
        <v>145</v>
      </c>
      <c r="L2" s="298"/>
      <c r="M2" s="163" t="s">
        <v>73</v>
      </c>
      <c r="N2" s="160"/>
      <c r="O2" s="294"/>
      <c r="P2" s="159"/>
      <c r="Q2" s="884"/>
      <c r="R2" s="183"/>
      <c r="S2" s="184"/>
      <c r="T2" s="18"/>
    </row>
    <row r="3" spans="1:54" ht="13.2" customHeight="1" x14ac:dyDescent="0.2">
      <c r="A3" s="172"/>
      <c r="B3" s="885"/>
      <c r="C3" s="885"/>
      <c r="D3" s="885"/>
      <c r="E3" s="885"/>
      <c r="F3" s="885"/>
      <c r="G3" s="885"/>
      <c r="H3" s="224" t="s">
        <v>69</v>
      </c>
      <c r="I3" s="226"/>
      <c r="J3" s="225"/>
      <c r="K3" s="226" t="s">
        <v>104</v>
      </c>
      <c r="L3" s="227"/>
      <c r="M3" s="201" t="s">
        <v>101</v>
      </c>
      <c r="N3" s="158"/>
      <c r="O3" s="295" t="str">
        <f>IF(G8=0,"",IF(MONTH(G8)=1,12,(MONTH(G8)-1)))</f>
        <v/>
      </c>
      <c r="P3" s="293" t="str">
        <f>IF(G8=0,"",CONCATENATE("/  ",IF(MONTH(G8)=1,(YEAR(G8)-1),YEAR(G8))))</f>
        <v/>
      </c>
      <c r="Q3" s="289"/>
      <c r="R3" s="169" t="s">
        <v>72</v>
      </c>
      <c r="S3" s="150"/>
      <c r="T3" s="18"/>
    </row>
    <row r="4" spans="1:54" ht="13.2" customHeight="1" thickBot="1" x14ac:dyDescent="0.25">
      <c r="A4" s="19"/>
      <c r="B4" s="20"/>
      <c r="C4" s="21"/>
      <c r="D4" s="25"/>
      <c r="E4" s="27"/>
      <c r="F4" s="27"/>
      <c r="G4" s="27"/>
      <c r="H4" s="888">
        <f>G8</f>
        <v>0</v>
      </c>
      <c r="I4" s="889"/>
      <c r="J4" s="302">
        <f>W84</f>
        <v>0</v>
      </c>
      <c r="K4" s="886"/>
      <c r="L4" s="887"/>
      <c r="M4" s="143" t="s">
        <v>102</v>
      </c>
      <c r="N4" s="202"/>
      <c r="O4" s="296" t="str">
        <f>PROPOSTA!M3</f>
        <v/>
      </c>
      <c r="P4" s="278" t="str">
        <f>PROPOSTA!N3</f>
        <v/>
      </c>
      <c r="Q4" s="290"/>
      <c r="R4" s="149"/>
      <c r="S4" s="150"/>
      <c r="T4" s="18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Y4" s="69"/>
      <c r="AZ4" s="69"/>
      <c r="BA4" s="69"/>
      <c r="BB4" s="69"/>
    </row>
    <row r="5" spans="1:54" ht="14.4" customHeight="1" thickBot="1" x14ac:dyDescent="0.25">
      <c r="A5" s="173" t="s">
        <v>3</v>
      </c>
      <c r="B5" s="83"/>
      <c r="C5" s="310">
        <f>PROPOSTA!C6</f>
        <v>0</v>
      </c>
      <c r="D5" s="323"/>
      <c r="E5" s="324"/>
      <c r="F5" s="325" t="s">
        <v>59</v>
      </c>
      <c r="G5" s="305">
        <f>PROPOSTA!F6</f>
        <v>0</v>
      </c>
      <c r="H5" s="152" t="s">
        <v>68</v>
      </c>
      <c r="I5" s="153"/>
      <c r="J5" s="153"/>
      <c r="K5" s="894">
        <f>W85</f>
        <v>0</v>
      </c>
      <c r="L5" s="895"/>
      <c r="M5" s="177" t="s">
        <v>70</v>
      </c>
      <c r="N5" s="203"/>
      <c r="O5" s="203"/>
      <c r="P5" s="46"/>
      <c r="Q5" s="883">
        <f>S7</f>
        <v>0</v>
      </c>
      <c r="R5" s="148"/>
      <c r="S5" s="151"/>
      <c r="T5" s="829" t="s">
        <v>13</v>
      </c>
      <c r="U5" s="830"/>
      <c r="AU5" s="69"/>
      <c r="AV5" s="69"/>
      <c r="AY5" s="69"/>
      <c r="AZ5" s="69"/>
      <c r="BA5" s="69"/>
      <c r="BB5" s="69"/>
    </row>
    <row r="6" spans="1:54" ht="14.4" customHeight="1" x14ac:dyDescent="0.2">
      <c r="A6" s="146" t="s">
        <v>5</v>
      </c>
      <c r="B6" s="84"/>
      <c r="C6" s="308">
        <f>PROPOSTA!C7</f>
        <v>0</v>
      </c>
      <c r="D6" s="326"/>
      <c r="E6" s="327"/>
      <c r="F6" s="328" t="s">
        <v>60</v>
      </c>
      <c r="G6" s="306">
        <f>PROPOSTA!F7</f>
        <v>0</v>
      </c>
      <c r="H6" s="176" t="s">
        <v>71</v>
      </c>
      <c r="I6" s="153"/>
      <c r="J6" s="156"/>
      <c r="K6" s="896"/>
      <c r="L6" s="897"/>
      <c r="M6" s="178" t="s">
        <v>73</v>
      </c>
      <c r="N6" s="160"/>
      <c r="O6" s="294"/>
      <c r="P6" s="159"/>
      <c r="Q6" s="884"/>
      <c r="R6" s="164" t="s">
        <v>76</v>
      </c>
      <c r="S6" s="166">
        <f>W76</f>
        <v>0</v>
      </c>
      <c r="T6" s="831"/>
      <c r="U6" s="832"/>
      <c r="AY6" s="69"/>
      <c r="AZ6" s="69"/>
      <c r="BA6" s="69"/>
      <c r="BB6" s="69"/>
    </row>
    <row r="7" spans="1:54" ht="14.4" customHeight="1" x14ac:dyDescent="0.2">
      <c r="A7" s="146" t="s">
        <v>77</v>
      </c>
      <c r="B7" s="84"/>
      <c r="C7" s="308">
        <f>PROPOSTA!I6</f>
        <v>0</v>
      </c>
      <c r="D7" s="326"/>
      <c r="E7" s="327"/>
      <c r="F7" s="329" t="s">
        <v>61</v>
      </c>
      <c r="G7" s="330"/>
      <c r="H7" s="142" t="s">
        <v>79</v>
      </c>
      <c r="I7" s="145"/>
      <c r="J7" s="174">
        <f>G8</f>
        <v>0</v>
      </c>
      <c r="K7" s="890"/>
      <c r="L7" s="891"/>
      <c r="M7" s="201" t="s">
        <v>101</v>
      </c>
      <c r="N7" s="158"/>
      <c r="O7" s="295" t="str">
        <f>IF(G8=0,"",IF(MONTH(G8)=1,12,(MONTH(G8)-1)))</f>
        <v/>
      </c>
      <c r="P7" s="293" t="str">
        <f>IF(G8=0,"",CONCATENATE("/  ",IF(MONTH(G8)=1,(YEAR(G8)-1),YEAR(G8))))</f>
        <v/>
      </c>
      <c r="Q7" s="289"/>
      <c r="R7" s="168" t="s">
        <v>58</v>
      </c>
      <c r="S7" s="157">
        <f>W71</f>
        <v>0</v>
      </c>
      <c r="T7" s="831"/>
      <c r="U7" s="83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Y7" s="69"/>
      <c r="AZ7" s="69"/>
      <c r="BA7" s="69"/>
      <c r="BB7" s="69"/>
    </row>
    <row r="8" spans="1:54" ht="14.4" customHeight="1" thickBot="1" x14ac:dyDescent="0.25">
      <c r="A8" s="147" t="s">
        <v>7</v>
      </c>
      <c r="B8" s="85"/>
      <c r="C8" s="309">
        <f>PROPOSTA!C8</f>
        <v>0</v>
      </c>
      <c r="D8" s="331"/>
      <c r="E8" s="332"/>
      <c r="F8" s="333" t="s">
        <v>62</v>
      </c>
      <c r="G8" s="488"/>
      <c r="H8" s="143" t="s">
        <v>80</v>
      </c>
      <c r="I8" s="161"/>
      <c r="J8" s="175">
        <f>PROPOSTA!R6</f>
        <v>0</v>
      </c>
      <c r="K8" s="892"/>
      <c r="L8" s="893"/>
      <c r="M8" s="143" t="s">
        <v>102</v>
      </c>
      <c r="N8" s="202"/>
      <c r="O8" s="296" t="str">
        <f>PROPOSTA!M3</f>
        <v/>
      </c>
      <c r="P8" s="278" t="str">
        <f>PROPOSTA!N3</f>
        <v/>
      </c>
      <c r="Q8" s="290"/>
      <c r="R8" s="165" t="s">
        <v>74</v>
      </c>
      <c r="S8" s="167">
        <f>W80</f>
        <v>0</v>
      </c>
      <c r="T8" s="831"/>
      <c r="U8" s="832"/>
      <c r="V8" s="199"/>
      <c r="AU8" s="69"/>
      <c r="AV8" s="69"/>
      <c r="AY8" s="69"/>
      <c r="AZ8" s="69"/>
      <c r="BA8" s="69"/>
      <c r="BB8" s="69"/>
    </row>
    <row r="9" spans="1:54" ht="15.6" customHeight="1" thickBot="1" x14ac:dyDescent="0.25">
      <c r="A9" s="139" t="s">
        <v>8</v>
      </c>
      <c r="B9" s="140" t="s">
        <v>9</v>
      </c>
      <c r="C9" s="138" t="s">
        <v>10</v>
      </c>
      <c r="D9" s="195"/>
      <c r="E9" s="129"/>
      <c r="F9" s="431" t="s">
        <v>162</v>
      </c>
      <c r="G9" s="431"/>
      <c r="H9" s="432"/>
      <c r="I9" s="37" t="s">
        <v>81</v>
      </c>
      <c r="J9" s="37"/>
      <c r="K9" s="181"/>
      <c r="L9" s="266"/>
      <c r="M9" s="185" t="s">
        <v>64</v>
      </c>
      <c r="N9" s="185"/>
      <c r="O9" s="291"/>
      <c r="P9" s="292" t="s">
        <v>65</v>
      </c>
      <c r="Q9" s="39"/>
      <c r="R9" s="128"/>
      <c r="S9" s="187" t="s">
        <v>66</v>
      </c>
      <c r="T9" s="881"/>
      <c r="U9" s="834"/>
      <c r="W9" s="263"/>
      <c r="X9" s="237"/>
      <c r="Y9" s="266"/>
      <c r="AY9" s="69"/>
      <c r="AZ9" s="69"/>
      <c r="BA9" s="69"/>
      <c r="BB9" s="69"/>
    </row>
    <row r="10" spans="1:54" ht="43.95" customHeight="1" thickBot="1" x14ac:dyDescent="0.25">
      <c r="A10" s="436" t="s">
        <v>14</v>
      </c>
      <c r="B10" s="437"/>
      <c r="C10" s="438"/>
      <c r="D10" s="439" t="s">
        <v>91</v>
      </c>
      <c r="E10" s="440" t="s">
        <v>23</v>
      </c>
      <c r="F10" s="877" t="s">
        <v>163</v>
      </c>
      <c r="G10" s="870"/>
      <c r="H10" s="871"/>
      <c r="I10" s="441" t="s">
        <v>82</v>
      </c>
      <c r="J10" s="442" t="s">
        <v>56</v>
      </c>
      <c r="K10" s="443" t="s">
        <v>57</v>
      </c>
      <c r="L10" s="444" t="s">
        <v>63</v>
      </c>
      <c r="M10" s="877" t="s">
        <v>164</v>
      </c>
      <c r="N10" s="870"/>
      <c r="O10" s="871"/>
      <c r="P10" s="869" t="s">
        <v>165</v>
      </c>
      <c r="Q10" s="870"/>
      <c r="R10" s="871"/>
      <c r="S10" s="445" t="s">
        <v>67</v>
      </c>
      <c r="T10" s="427" t="s">
        <v>15</v>
      </c>
      <c r="U10" s="90" t="s">
        <v>16</v>
      </c>
      <c r="W10" s="267" t="s">
        <v>139</v>
      </c>
      <c r="X10" s="269" t="s">
        <v>140</v>
      </c>
      <c r="Y10" s="268" t="s">
        <v>112</v>
      </c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Y10" s="69"/>
      <c r="AZ10" s="69"/>
      <c r="BA10" s="69"/>
      <c r="BB10" s="69"/>
    </row>
    <row r="11" spans="1:54" ht="10.8" thickBot="1" x14ac:dyDescent="0.25">
      <c r="A11" s="446"/>
      <c r="B11" s="371"/>
      <c r="C11" s="402" t="s">
        <v>17</v>
      </c>
      <c r="D11" s="447"/>
      <c r="E11" s="43"/>
      <c r="F11" s="908"/>
      <c r="G11" s="908"/>
      <c r="H11" s="908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383"/>
      <c r="T11" s="57" t="str">
        <f>IF(S11&gt;0,"X","")</f>
        <v/>
      </c>
      <c r="U11" s="46" t="str">
        <f>IF(T11="X","x",IF(P11&gt;0,"x",""))</f>
        <v/>
      </c>
      <c r="W11" s="450"/>
      <c r="X11" s="44"/>
      <c r="Y11" s="451"/>
      <c r="AU11" s="69"/>
      <c r="AV11" s="69"/>
      <c r="AY11" s="69"/>
      <c r="AZ11" s="69"/>
      <c r="BA11" s="69"/>
      <c r="BB11" s="69"/>
    </row>
    <row r="12" spans="1:54" ht="10.199999999999999" customHeight="1" x14ac:dyDescent="0.2">
      <c r="A12" s="414">
        <v>589420</v>
      </c>
      <c r="B12" s="417" t="s">
        <v>193</v>
      </c>
      <c r="C12" s="134" t="s">
        <v>171</v>
      </c>
      <c r="D12" s="193" t="s">
        <v>85</v>
      </c>
      <c r="E12" s="130" t="s">
        <v>18</v>
      </c>
      <c r="F12" s="878">
        <f>PROPOSTA!O12</f>
        <v>0</v>
      </c>
      <c r="G12" s="879">
        <f>PROPOSTA!Q12</f>
        <v>0</v>
      </c>
      <c r="H12" s="880"/>
      <c r="I12" s="412">
        <f t="shared" ref="I12:I13" si="0">$S$8</f>
        <v>0</v>
      </c>
      <c r="J12" s="902">
        <f>IF(F12=0,0,F12*(1+I12))</f>
        <v>0</v>
      </c>
      <c r="K12" s="903">
        <f>G12+J12</f>
        <v>0</v>
      </c>
      <c r="L12" s="413">
        <f>SUM('med_SEM REEQ:med i'!L12,saldo!L12)</f>
        <v>0</v>
      </c>
      <c r="M12" s="904">
        <f>SUM('med_SEM REEQ:med i'!M12,saldo!M12)</f>
        <v>0</v>
      </c>
      <c r="N12" s="905"/>
      <c r="O12" s="906"/>
      <c r="P12" s="907">
        <f>SUM('med_SEM REEQ:med i'!P12,saldo!P12)</f>
        <v>0</v>
      </c>
      <c r="Q12" s="905"/>
      <c r="R12" s="906"/>
      <c r="S12" s="483">
        <f>SUM('med_SEM REEQ:med i'!S12,saldo!S12)</f>
        <v>0</v>
      </c>
      <c r="U12" s="46" t="str">
        <f>IF(T12="X","x",IF(P12&gt;0,"x",""))</f>
        <v/>
      </c>
      <c r="W12" s="264"/>
      <c r="X12" s="270"/>
      <c r="Y12" s="238">
        <f>IF(PROPOSTA!R12-global!L12&lt;0,"excesso",PROPOSTA!R12-global!L12)</f>
        <v>0</v>
      </c>
      <c r="AY12" s="69"/>
      <c r="AZ12" s="69"/>
      <c r="BA12" s="69"/>
      <c r="BB12" s="69"/>
    </row>
    <row r="13" spans="1:54" x14ac:dyDescent="0.2">
      <c r="A13" s="49">
        <v>589190</v>
      </c>
      <c r="B13" s="50" t="s">
        <v>193</v>
      </c>
      <c r="C13" s="135" t="s">
        <v>172</v>
      </c>
      <c r="D13" s="194" t="s">
        <v>86</v>
      </c>
      <c r="E13" s="131" t="s">
        <v>18</v>
      </c>
      <c r="F13" s="856">
        <f>PROPOSTA!O13</f>
        <v>0</v>
      </c>
      <c r="G13" s="857">
        <f>PROPOSTA!Q13</f>
        <v>0</v>
      </c>
      <c r="H13" s="858"/>
      <c r="I13" s="179">
        <f t="shared" si="0"/>
        <v>0</v>
      </c>
      <c r="J13" s="898">
        <f t="shared" ref="J13:J31" si="1">IF(F13=0,0,F13*(1+I13))</f>
        <v>0</v>
      </c>
      <c r="K13" s="899">
        <f t="shared" ref="K13:K16" si="2">G13+J13</f>
        <v>0</v>
      </c>
      <c r="L13" s="275">
        <f>SUM('med_SEM REEQ:med i'!L13,saldo!L13)</f>
        <v>0</v>
      </c>
      <c r="M13" s="852">
        <f>SUM('med_SEM REEQ:med i'!M13,saldo!M13)</f>
        <v>0</v>
      </c>
      <c r="N13" s="853"/>
      <c r="O13" s="854"/>
      <c r="P13" s="855">
        <f>SUM('med_SEM REEQ:med i'!P13,saldo!P13)</f>
        <v>0</v>
      </c>
      <c r="Q13" s="853"/>
      <c r="R13" s="854"/>
      <c r="S13" s="484">
        <f>SUM('med_SEM REEQ:med i'!S13,saldo!S13)</f>
        <v>0</v>
      </c>
      <c r="U13" s="46" t="str">
        <f t="shared" ref="U13:U66" si="3">IF(T13="X","x",IF(P13&gt;0,"x",""))</f>
        <v/>
      </c>
      <c r="W13" s="264"/>
      <c r="X13" s="270"/>
      <c r="Y13" s="239">
        <f>IF(PROPOSTA!R13-global!L13&lt;0,"excesso",PROPOSTA!R13-global!L13)</f>
        <v>0</v>
      </c>
      <c r="Z13" s="46"/>
      <c r="AA13" s="46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Y13" s="69"/>
      <c r="AZ13" s="69"/>
      <c r="BA13" s="69"/>
      <c r="BB13" s="69"/>
    </row>
    <row r="14" spans="1:54" x14ac:dyDescent="0.2">
      <c r="A14" s="51">
        <v>589100</v>
      </c>
      <c r="B14" s="50" t="s">
        <v>193</v>
      </c>
      <c r="C14" s="136" t="s">
        <v>173</v>
      </c>
      <c r="D14" s="194" t="s">
        <v>76</v>
      </c>
      <c r="E14" s="131" t="s">
        <v>18</v>
      </c>
      <c r="F14" s="856">
        <f>PROPOSTA!O14</f>
        <v>0</v>
      </c>
      <c r="G14" s="857">
        <f>PROPOSTA!Q14</f>
        <v>0</v>
      </c>
      <c r="H14" s="858"/>
      <c r="I14" s="179">
        <f>$S$6</f>
        <v>0</v>
      </c>
      <c r="J14" s="898">
        <f t="shared" si="1"/>
        <v>0</v>
      </c>
      <c r="K14" s="899">
        <f t="shared" si="2"/>
        <v>0</v>
      </c>
      <c r="L14" s="275">
        <f>SUM('med_SEM REEQ:med i'!L14,saldo!L14)</f>
        <v>0</v>
      </c>
      <c r="M14" s="852">
        <f>SUM('med_SEM REEQ:med i'!M14,saldo!M14)</f>
        <v>0</v>
      </c>
      <c r="N14" s="853"/>
      <c r="O14" s="854"/>
      <c r="P14" s="855">
        <f>SUM('med_SEM REEQ:med i'!P14,saldo!P14)</f>
        <v>0</v>
      </c>
      <c r="Q14" s="853"/>
      <c r="R14" s="854"/>
      <c r="S14" s="485">
        <f>SUM('med_SEM REEQ:med i'!S14,saldo!S14)</f>
        <v>0</v>
      </c>
      <c r="U14" s="46" t="str">
        <f t="shared" si="3"/>
        <v/>
      </c>
      <c r="W14" s="264"/>
      <c r="X14" s="270"/>
      <c r="Y14" s="239">
        <f>IF(PROPOSTA!R14-global!L14&lt;0,"excesso",PROPOSTA!R14-global!L14)</f>
        <v>0</v>
      </c>
      <c r="Z14" s="69"/>
      <c r="AA14" s="69"/>
      <c r="AU14" s="69"/>
      <c r="AV14" s="69"/>
      <c r="AY14" s="69"/>
      <c r="AZ14" s="69"/>
      <c r="BA14" s="69"/>
      <c r="BB14" s="69"/>
    </row>
    <row r="15" spans="1:54" x14ac:dyDescent="0.2">
      <c r="A15" s="49">
        <v>589420</v>
      </c>
      <c r="B15" s="50" t="s">
        <v>193</v>
      </c>
      <c r="C15" s="135" t="s">
        <v>174</v>
      </c>
      <c r="D15" s="194" t="s">
        <v>85</v>
      </c>
      <c r="E15" s="131" t="s">
        <v>18</v>
      </c>
      <c r="F15" s="856">
        <f>PROPOSTA!O15</f>
        <v>0</v>
      </c>
      <c r="G15" s="857">
        <f>PROPOSTA!Q15</f>
        <v>0</v>
      </c>
      <c r="H15" s="858"/>
      <c r="I15" s="179">
        <f t="shared" ref="I15:I24" si="4">$S$8</f>
        <v>0</v>
      </c>
      <c r="J15" s="898">
        <f t="shared" si="1"/>
        <v>0</v>
      </c>
      <c r="K15" s="899">
        <f t="shared" si="2"/>
        <v>0</v>
      </c>
      <c r="L15" s="275">
        <f>SUM('med_SEM REEQ:med i'!L15,saldo!L15)</f>
        <v>0</v>
      </c>
      <c r="M15" s="852">
        <f>SUM('med_SEM REEQ:med i'!M15,saldo!M15)</f>
        <v>0</v>
      </c>
      <c r="N15" s="853"/>
      <c r="O15" s="854"/>
      <c r="P15" s="855">
        <f>SUM('med_SEM REEQ:med i'!P15,saldo!P15)</f>
        <v>0</v>
      </c>
      <c r="Q15" s="853"/>
      <c r="R15" s="854"/>
      <c r="S15" s="485">
        <f>SUM('med_SEM REEQ:med i'!S15,saldo!S15)</f>
        <v>0</v>
      </c>
      <c r="U15" s="46" t="str">
        <f t="shared" si="3"/>
        <v/>
      </c>
      <c r="W15" s="265"/>
      <c r="X15" s="270"/>
      <c r="Y15" s="239">
        <f>IF(PROPOSTA!R15-global!L15&lt;0,"excesso",PROPOSTA!R15-global!L15)</f>
        <v>0</v>
      </c>
      <c r="Z15" s="69"/>
      <c r="AA15" s="69"/>
      <c r="AY15" s="69"/>
      <c r="AZ15" s="69"/>
      <c r="BA15" s="69"/>
      <c r="BB15" s="69"/>
    </row>
    <row r="16" spans="1:54" x14ac:dyDescent="0.2">
      <c r="A16" s="53">
        <v>589520</v>
      </c>
      <c r="B16" s="50" t="s">
        <v>193</v>
      </c>
      <c r="C16" s="135" t="s">
        <v>175</v>
      </c>
      <c r="D16" s="194" t="s">
        <v>87</v>
      </c>
      <c r="E16" s="131" t="s">
        <v>18</v>
      </c>
      <c r="F16" s="856">
        <f>PROPOSTA!O16</f>
        <v>0</v>
      </c>
      <c r="G16" s="857">
        <f>PROPOSTA!Q16</f>
        <v>0</v>
      </c>
      <c r="H16" s="858"/>
      <c r="I16" s="179">
        <f t="shared" si="4"/>
        <v>0</v>
      </c>
      <c r="J16" s="898">
        <f t="shared" si="1"/>
        <v>0</v>
      </c>
      <c r="K16" s="899">
        <f t="shared" si="2"/>
        <v>0</v>
      </c>
      <c r="L16" s="275">
        <f>SUM('med_SEM REEQ:med i'!L16,saldo!L16)</f>
        <v>0</v>
      </c>
      <c r="M16" s="852">
        <f>SUM('med_SEM REEQ:med i'!M16,saldo!M16)</f>
        <v>0</v>
      </c>
      <c r="N16" s="853"/>
      <c r="O16" s="854"/>
      <c r="P16" s="855">
        <f>SUM('med_SEM REEQ:med i'!P16,saldo!P16)</f>
        <v>0</v>
      </c>
      <c r="Q16" s="853"/>
      <c r="R16" s="854"/>
      <c r="S16" s="485">
        <f>SUM('med_SEM REEQ:med i'!S16,saldo!S16)</f>
        <v>0</v>
      </c>
      <c r="U16" s="46" t="str">
        <f t="shared" si="3"/>
        <v/>
      </c>
      <c r="W16" s="265"/>
      <c r="X16" s="270"/>
      <c r="Y16" s="239">
        <f>IF(PROPOSTA!R16-global!L16&lt;0,"excesso",PROPOSTA!R16-global!L16)</f>
        <v>0</v>
      </c>
      <c r="Z16" s="69"/>
      <c r="AA16" s="69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Y16" s="69"/>
      <c r="AZ16" s="69"/>
      <c r="BA16" s="69"/>
      <c r="BB16" s="69"/>
    </row>
    <row r="17" spans="1:54" x14ac:dyDescent="0.2">
      <c r="A17" s="53">
        <v>589520</v>
      </c>
      <c r="B17" s="50" t="s">
        <v>193</v>
      </c>
      <c r="C17" s="135" t="s">
        <v>176</v>
      </c>
      <c r="D17" s="194" t="s">
        <v>87</v>
      </c>
      <c r="E17" s="131" t="s">
        <v>18</v>
      </c>
      <c r="F17" s="856">
        <f>PROPOSTA!O17</f>
        <v>0</v>
      </c>
      <c r="G17" s="857">
        <f>PROPOSTA!Q17</f>
        <v>0</v>
      </c>
      <c r="H17" s="858"/>
      <c r="I17" s="179">
        <f t="shared" si="4"/>
        <v>0</v>
      </c>
      <c r="J17" s="898">
        <f t="shared" si="1"/>
        <v>0</v>
      </c>
      <c r="K17" s="899">
        <f t="shared" ref="K17:K38" si="5">G17+J17</f>
        <v>0</v>
      </c>
      <c r="L17" s="275">
        <f>SUM('med_SEM REEQ:med i'!L17,saldo!L17)</f>
        <v>0</v>
      </c>
      <c r="M17" s="852">
        <f>SUM('med_SEM REEQ:med i'!M17,saldo!M17)</f>
        <v>0</v>
      </c>
      <c r="N17" s="853"/>
      <c r="O17" s="854"/>
      <c r="P17" s="855">
        <f>SUM('med_SEM REEQ:med i'!P17,saldo!P17)</f>
        <v>0</v>
      </c>
      <c r="Q17" s="853"/>
      <c r="R17" s="854"/>
      <c r="S17" s="485">
        <f>SUM('med_SEM REEQ:med i'!S17,saldo!S17)</f>
        <v>0</v>
      </c>
      <c r="U17" s="46" t="str">
        <f t="shared" si="3"/>
        <v/>
      </c>
      <c r="W17" s="265"/>
      <c r="X17" s="270"/>
      <c r="Y17" s="239">
        <f>IF(PROPOSTA!R17-global!L17&lt;0,"excesso",PROPOSTA!R17-global!L17)</f>
        <v>0</v>
      </c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Y17" s="69"/>
      <c r="AZ17" s="69"/>
      <c r="BA17" s="69"/>
      <c r="BB17" s="69"/>
    </row>
    <row r="18" spans="1:54" x14ac:dyDescent="0.2">
      <c r="A18" s="53">
        <v>589520</v>
      </c>
      <c r="B18" s="50" t="s">
        <v>193</v>
      </c>
      <c r="C18" s="135" t="s">
        <v>177</v>
      </c>
      <c r="D18" s="194" t="s">
        <v>87</v>
      </c>
      <c r="E18" s="131" t="s">
        <v>18</v>
      </c>
      <c r="F18" s="856">
        <f>PROPOSTA!O18</f>
        <v>0</v>
      </c>
      <c r="G18" s="857">
        <f>PROPOSTA!Q18</f>
        <v>0</v>
      </c>
      <c r="H18" s="858"/>
      <c r="I18" s="179">
        <f t="shared" si="4"/>
        <v>0</v>
      </c>
      <c r="J18" s="898">
        <f t="shared" si="1"/>
        <v>0</v>
      </c>
      <c r="K18" s="899">
        <f t="shared" si="5"/>
        <v>0</v>
      </c>
      <c r="L18" s="275">
        <f>SUM('med_SEM REEQ:med i'!L18,saldo!L18)</f>
        <v>0</v>
      </c>
      <c r="M18" s="852">
        <f>SUM('med_SEM REEQ:med i'!M18,saldo!M18)</f>
        <v>0</v>
      </c>
      <c r="N18" s="853"/>
      <c r="O18" s="854"/>
      <c r="P18" s="855">
        <f>SUM('med_SEM REEQ:med i'!P18,saldo!P18)</f>
        <v>0</v>
      </c>
      <c r="Q18" s="853"/>
      <c r="R18" s="854"/>
      <c r="S18" s="485">
        <f>SUM('med_SEM REEQ:med i'!S18,saldo!S18)</f>
        <v>0</v>
      </c>
      <c r="U18" s="46" t="str">
        <f t="shared" si="3"/>
        <v/>
      </c>
      <c r="W18" s="265"/>
      <c r="X18" s="270"/>
      <c r="Y18" s="239">
        <f>IF(PROPOSTA!R18-global!L18&lt;0,"excesso",PROPOSTA!R18-global!L18)</f>
        <v>0</v>
      </c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Y18" s="69"/>
      <c r="AZ18" s="69"/>
      <c r="BA18" s="69"/>
      <c r="BB18" s="69"/>
    </row>
    <row r="19" spans="1:54" x14ac:dyDescent="0.2">
      <c r="A19" s="53">
        <v>589520</v>
      </c>
      <c r="B19" s="50" t="s">
        <v>193</v>
      </c>
      <c r="C19" s="135" t="s">
        <v>178</v>
      </c>
      <c r="D19" s="194" t="s">
        <v>87</v>
      </c>
      <c r="E19" s="131" t="s">
        <v>18</v>
      </c>
      <c r="F19" s="856">
        <f>PROPOSTA!O19</f>
        <v>0</v>
      </c>
      <c r="G19" s="857">
        <f>PROPOSTA!Q19</f>
        <v>0</v>
      </c>
      <c r="H19" s="858"/>
      <c r="I19" s="179">
        <f t="shared" si="4"/>
        <v>0</v>
      </c>
      <c r="J19" s="898">
        <f t="shared" si="1"/>
        <v>0</v>
      </c>
      <c r="K19" s="899">
        <f t="shared" si="5"/>
        <v>0</v>
      </c>
      <c r="L19" s="275">
        <f>SUM('med_SEM REEQ:med i'!L19,saldo!L19)</f>
        <v>0</v>
      </c>
      <c r="M19" s="852">
        <f>SUM('med_SEM REEQ:med i'!M19,saldo!M19)</f>
        <v>0</v>
      </c>
      <c r="N19" s="853"/>
      <c r="O19" s="854"/>
      <c r="P19" s="855">
        <f>SUM('med_SEM REEQ:med i'!P19,saldo!P19)</f>
        <v>0</v>
      </c>
      <c r="Q19" s="853"/>
      <c r="R19" s="854"/>
      <c r="S19" s="485">
        <f>SUM('med_SEM REEQ:med i'!S19,saldo!S19)</f>
        <v>0</v>
      </c>
      <c r="U19" s="46" t="str">
        <f t="shared" si="3"/>
        <v/>
      </c>
      <c r="W19" s="265"/>
      <c r="X19" s="270"/>
      <c r="Y19" s="239">
        <f>IF(PROPOSTA!R19-global!L19&lt;0,"excesso",PROPOSTA!R19-global!L19)</f>
        <v>0</v>
      </c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Y19" s="69"/>
      <c r="AZ19" s="69"/>
      <c r="BA19" s="69"/>
      <c r="BB19" s="69"/>
    </row>
    <row r="20" spans="1:54" x14ac:dyDescent="0.2">
      <c r="A20" s="53">
        <v>589220</v>
      </c>
      <c r="B20" s="50" t="s">
        <v>193</v>
      </c>
      <c r="C20" s="135" t="s">
        <v>194</v>
      </c>
      <c r="D20" s="194" t="s">
        <v>195</v>
      </c>
      <c r="E20" s="131" t="s">
        <v>18</v>
      </c>
      <c r="F20" s="856">
        <f>PROPOSTA!O20</f>
        <v>0</v>
      </c>
      <c r="G20" s="857">
        <f>PROPOSTA!Q20</f>
        <v>0</v>
      </c>
      <c r="H20" s="858"/>
      <c r="I20" s="179">
        <f t="shared" si="4"/>
        <v>0</v>
      </c>
      <c r="J20" s="898">
        <f t="shared" si="1"/>
        <v>0</v>
      </c>
      <c r="K20" s="899">
        <f t="shared" si="5"/>
        <v>0</v>
      </c>
      <c r="L20" s="275">
        <f>SUM('med_SEM REEQ:med i'!L20,saldo!L20)</f>
        <v>0</v>
      </c>
      <c r="M20" s="852">
        <f>SUM('med_SEM REEQ:med i'!M20,saldo!M20)</f>
        <v>0</v>
      </c>
      <c r="N20" s="853"/>
      <c r="O20" s="854"/>
      <c r="P20" s="855">
        <f>SUM('med_SEM REEQ:med i'!P20,saldo!P20)</f>
        <v>0</v>
      </c>
      <c r="Q20" s="853"/>
      <c r="R20" s="854"/>
      <c r="S20" s="485">
        <f>SUM('med_SEM REEQ:med i'!S20,saldo!S20)</f>
        <v>0</v>
      </c>
      <c r="U20" s="46" t="str">
        <f t="shared" si="3"/>
        <v/>
      </c>
      <c r="W20" s="265"/>
      <c r="X20" s="270"/>
      <c r="Y20" s="239">
        <f>IF(PROPOSTA!R20-global!L20&lt;0,"excesso",PROPOSTA!R20-global!L20)</f>
        <v>0</v>
      </c>
      <c r="AA20" s="137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Y20" s="69"/>
      <c r="AZ20" s="69"/>
      <c r="BA20" s="69"/>
      <c r="BB20" s="69"/>
    </row>
    <row r="21" spans="1:54" x14ac:dyDescent="0.2">
      <c r="A21" s="53">
        <v>589320</v>
      </c>
      <c r="B21" s="50" t="s">
        <v>193</v>
      </c>
      <c r="C21" s="135" t="s">
        <v>179</v>
      </c>
      <c r="D21" s="194" t="s">
        <v>88</v>
      </c>
      <c r="E21" s="131" t="s">
        <v>18</v>
      </c>
      <c r="F21" s="856">
        <f>PROPOSTA!O21</f>
        <v>0</v>
      </c>
      <c r="G21" s="857">
        <f>PROPOSTA!Q21</f>
        <v>0</v>
      </c>
      <c r="H21" s="858"/>
      <c r="I21" s="179">
        <f t="shared" si="4"/>
        <v>0</v>
      </c>
      <c r="J21" s="898">
        <f t="shared" si="1"/>
        <v>0</v>
      </c>
      <c r="K21" s="899">
        <f t="shared" si="5"/>
        <v>0</v>
      </c>
      <c r="L21" s="275">
        <f>SUM('med_SEM REEQ:med i'!L21,saldo!L21)</f>
        <v>0</v>
      </c>
      <c r="M21" s="852">
        <f>SUM('med_SEM REEQ:med i'!M21,saldo!M21)</f>
        <v>0</v>
      </c>
      <c r="N21" s="853"/>
      <c r="O21" s="854"/>
      <c r="P21" s="855">
        <f>SUM('med_SEM REEQ:med i'!P21,saldo!P21)</f>
        <v>0</v>
      </c>
      <c r="Q21" s="853"/>
      <c r="R21" s="854"/>
      <c r="S21" s="485">
        <f>SUM('med_SEM REEQ:med i'!S21,saldo!S21)</f>
        <v>0</v>
      </c>
      <c r="U21" s="46" t="str">
        <f t="shared" si="3"/>
        <v/>
      </c>
      <c r="W21" s="265"/>
      <c r="X21" s="270"/>
      <c r="Y21" s="239">
        <f>IF(PROPOSTA!R21-global!L21&lt;0,"excesso",PROPOSTA!R21-global!L21)</f>
        <v>0</v>
      </c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Y21" s="69"/>
      <c r="AZ21" s="69"/>
      <c r="BA21" s="69"/>
      <c r="BB21" s="69"/>
    </row>
    <row r="22" spans="1:54" x14ac:dyDescent="0.2">
      <c r="A22" s="53">
        <v>589320</v>
      </c>
      <c r="B22" s="50" t="s">
        <v>193</v>
      </c>
      <c r="C22" s="135" t="s">
        <v>180</v>
      </c>
      <c r="D22" s="194" t="s">
        <v>88</v>
      </c>
      <c r="E22" s="131" t="s">
        <v>18</v>
      </c>
      <c r="F22" s="856">
        <f>PROPOSTA!O22</f>
        <v>0</v>
      </c>
      <c r="G22" s="857">
        <f>PROPOSTA!Q22</f>
        <v>0</v>
      </c>
      <c r="H22" s="858"/>
      <c r="I22" s="179">
        <f t="shared" si="4"/>
        <v>0</v>
      </c>
      <c r="J22" s="898">
        <f t="shared" si="1"/>
        <v>0</v>
      </c>
      <c r="K22" s="899">
        <f t="shared" si="5"/>
        <v>0</v>
      </c>
      <c r="L22" s="275">
        <f>SUM('med_SEM REEQ:med i'!L22,saldo!L22)</f>
        <v>0</v>
      </c>
      <c r="M22" s="852">
        <f>SUM('med_SEM REEQ:med i'!M22,saldo!M22)</f>
        <v>0</v>
      </c>
      <c r="N22" s="853"/>
      <c r="O22" s="854"/>
      <c r="P22" s="855">
        <f>SUM('med_SEM REEQ:med i'!P22,saldo!P22)</f>
        <v>0</v>
      </c>
      <c r="Q22" s="853"/>
      <c r="R22" s="854"/>
      <c r="S22" s="485">
        <f>SUM('med_SEM REEQ:med i'!S22,saldo!S22)</f>
        <v>0</v>
      </c>
      <c r="U22" s="46" t="str">
        <f t="shared" si="3"/>
        <v/>
      </c>
      <c r="W22" s="265"/>
      <c r="X22" s="270"/>
      <c r="Y22" s="239">
        <f>IF(PROPOSTA!R22-global!L22&lt;0,"excesso",PROPOSTA!R22-global!L22)</f>
        <v>0</v>
      </c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Y22" s="69"/>
      <c r="AZ22" s="69"/>
      <c r="BA22" s="69"/>
      <c r="BB22" s="69"/>
    </row>
    <row r="23" spans="1:54" x14ac:dyDescent="0.2">
      <c r="A23" s="53">
        <v>589320</v>
      </c>
      <c r="B23" s="50" t="s">
        <v>193</v>
      </c>
      <c r="C23" s="135" t="s">
        <v>181</v>
      </c>
      <c r="D23" s="194" t="s">
        <v>88</v>
      </c>
      <c r="E23" s="131" t="s">
        <v>18</v>
      </c>
      <c r="F23" s="856">
        <f>PROPOSTA!O23</f>
        <v>0</v>
      </c>
      <c r="G23" s="857">
        <f>PROPOSTA!Q23</f>
        <v>0</v>
      </c>
      <c r="H23" s="858"/>
      <c r="I23" s="179">
        <f t="shared" si="4"/>
        <v>0</v>
      </c>
      <c r="J23" s="898">
        <f t="shared" si="1"/>
        <v>0</v>
      </c>
      <c r="K23" s="899">
        <f t="shared" si="5"/>
        <v>0</v>
      </c>
      <c r="L23" s="275">
        <f>SUM('med_SEM REEQ:med i'!L23,saldo!L23)</f>
        <v>0</v>
      </c>
      <c r="M23" s="852">
        <f>SUM('med_SEM REEQ:med i'!M23,saldo!M23)</f>
        <v>0</v>
      </c>
      <c r="N23" s="853"/>
      <c r="O23" s="854"/>
      <c r="P23" s="855">
        <f>SUM('med_SEM REEQ:med i'!P23,saldo!P23)</f>
        <v>0</v>
      </c>
      <c r="Q23" s="853"/>
      <c r="R23" s="854"/>
      <c r="S23" s="485">
        <f>SUM('med_SEM REEQ:med i'!S23,saldo!S23)</f>
        <v>0</v>
      </c>
      <c r="U23" s="46" t="str">
        <f t="shared" si="3"/>
        <v/>
      </c>
      <c r="W23" s="265"/>
      <c r="X23" s="270"/>
      <c r="Y23" s="239">
        <f>IF(PROPOSTA!R23-global!L23&lt;0,"excesso",PROPOSTA!R23-global!L23)</f>
        <v>0</v>
      </c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Y23" s="69"/>
      <c r="AZ23" s="69"/>
      <c r="BA23" s="69"/>
      <c r="BB23" s="69"/>
    </row>
    <row r="24" spans="1:54" x14ac:dyDescent="0.2">
      <c r="A24" s="53">
        <v>589520</v>
      </c>
      <c r="B24" s="50" t="s">
        <v>193</v>
      </c>
      <c r="C24" s="135" t="s">
        <v>182</v>
      </c>
      <c r="D24" s="194" t="s">
        <v>87</v>
      </c>
      <c r="E24" s="131" t="s">
        <v>18</v>
      </c>
      <c r="F24" s="856">
        <f>PROPOSTA!O24</f>
        <v>0</v>
      </c>
      <c r="G24" s="857">
        <f>PROPOSTA!Q24</f>
        <v>0</v>
      </c>
      <c r="H24" s="858"/>
      <c r="I24" s="179">
        <f t="shared" si="4"/>
        <v>0</v>
      </c>
      <c r="J24" s="898">
        <f t="shared" si="1"/>
        <v>0</v>
      </c>
      <c r="K24" s="899">
        <f t="shared" si="5"/>
        <v>0</v>
      </c>
      <c r="L24" s="275">
        <f>SUM('med_SEM REEQ:med i'!L24,saldo!L24)</f>
        <v>0</v>
      </c>
      <c r="M24" s="852">
        <f>SUM('med_SEM REEQ:med i'!M24,saldo!M24)</f>
        <v>0</v>
      </c>
      <c r="N24" s="853"/>
      <c r="O24" s="854"/>
      <c r="P24" s="855">
        <f>SUM('med_SEM REEQ:med i'!P24,saldo!P24)</f>
        <v>0</v>
      </c>
      <c r="Q24" s="853"/>
      <c r="R24" s="854"/>
      <c r="S24" s="485">
        <f>SUM('med_SEM REEQ:med i'!S24,saldo!S24)</f>
        <v>0</v>
      </c>
      <c r="U24" s="46" t="str">
        <f t="shared" si="3"/>
        <v/>
      </c>
      <c r="W24" s="265"/>
      <c r="X24" s="270"/>
      <c r="Y24" s="239">
        <f>IF(PROPOSTA!R24-global!L24&lt;0,"excesso",PROPOSTA!R24-global!L24)</f>
        <v>0</v>
      </c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Y24" s="69"/>
      <c r="AZ24" s="69"/>
      <c r="BA24" s="69"/>
      <c r="BB24" s="69"/>
    </row>
    <row r="25" spans="1:54" x14ac:dyDescent="0.2">
      <c r="A25" s="53">
        <v>589000</v>
      </c>
      <c r="B25" s="50" t="s">
        <v>193</v>
      </c>
      <c r="C25" s="135" t="s">
        <v>183</v>
      </c>
      <c r="D25" s="194" t="s">
        <v>89</v>
      </c>
      <c r="E25" s="131" t="s">
        <v>18</v>
      </c>
      <c r="F25" s="856">
        <f>PROPOSTA!O25</f>
        <v>0</v>
      </c>
      <c r="G25" s="857">
        <f>PROPOSTA!Q25</f>
        <v>0</v>
      </c>
      <c r="H25" s="858"/>
      <c r="I25" s="179">
        <f t="shared" ref="I25:I37" si="6">$S$7</f>
        <v>0</v>
      </c>
      <c r="J25" s="898">
        <f t="shared" si="1"/>
        <v>0</v>
      </c>
      <c r="K25" s="899">
        <f t="shared" si="5"/>
        <v>0</v>
      </c>
      <c r="L25" s="275">
        <f>SUM('med_SEM REEQ:med i'!L25,saldo!L25)</f>
        <v>0</v>
      </c>
      <c r="M25" s="852">
        <f>SUM('med_SEM REEQ:med i'!M25,saldo!M25)</f>
        <v>0</v>
      </c>
      <c r="N25" s="853"/>
      <c r="O25" s="854"/>
      <c r="P25" s="855">
        <f>SUM('med_SEM REEQ:med i'!P25,saldo!P25)</f>
        <v>0</v>
      </c>
      <c r="Q25" s="853"/>
      <c r="R25" s="854"/>
      <c r="S25" s="485">
        <f>SUM('med_SEM REEQ:med i'!S25,saldo!S25)</f>
        <v>0</v>
      </c>
      <c r="U25" s="46" t="str">
        <f t="shared" si="3"/>
        <v/>
      </c>
      <c r="W25" s="265"/>
      <c r="X25" s="270"/>
      <c r="Y25" s="239">
        <f>IF(PROPOSTA!R25-global!L25&lt;0,"excesso",PROPOSTA!R25-global!L25)</f>
        <v>0</v>
      </c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Y25" s="69"/>
      <c r="AZ25" s="69"/>
      <c r="BA25" s="69"/>
      <c r="BB25" s="69"/>
    </row>
    <row r="26" spans="1:54" x14ac:dyDescent="0.2">
      <c r="A26" s="53">
        <v>589000</v>
      </c>
      <c r="B26" s="50" t="s">
        <v>193</v>
      </c>
      <c r="C26" s="135" t="s">
        <v>184</v>
      </c>
      <c r="D26" s="194" t="s">
        <v>89</v>
      </c>
      <c r="E26" s="131" t="s">
        <v>18</v>
      </c>
      <c r="F26" s="856">
        <f>PROPOSTA!O26</f>
        <v>0</v>
      </c>
      <c r="G26" s="857">
        <f>PROPOSTA!Q26</f>
        <v>0</v>
      </c>
      <c r="H26" s="858"/>
      <c r="I26" s="179">
        <f t="shared" si="6"/>
        <v>0</v>
      </c>
      <c r="J26" s="898">
        <f t="shared" si="1"/>
        <v>0</v>
      </c>
      <c r="K26" s="899">
        <f t="shared" si="5"/>
        <v>0</v>
      </c>
      <c r="L26" s="275">
        <f>SUM('med_SEM REEQ:med i'!L26,saldo!L26)</f>
        <v>0</v>
      </c>
      <c r="M26" s="852">
        <f>SUM('med_SEM REEQ:med i'!M26,saldo!M26)</f>
        <v>0</v>
      </c>
      <c r="N26" s="853"/>
      <c r="O26" s="854"/>
      <c r="P26" s="855">
        <f>SUM('med_SEM REEQ:med i'!P26,saldo!P26)</f>
        <v>0</v>
      </c>
      <c r="Q26" s="853"/>
      <c r="R26" s="854"/>
      <c r="S26" s="485">
        <f>SUM('med_SEM REEQ:med i'!S26,saldo!S26)</f>
        <v>0</v>
      </c>
      <c r="U26" s="46" t="str">
        <f t="shared" si="3"/>
        <v/>
      </c>
      <c r="W26" s="265"/>
      <c r="X26" s="270"/>
      <c r="Y26" s="239">
        <f>IF(PROPOSTA!R26-global!L26&lt;0,"excesso",PROPOSTA!R26-global!L26)</f>
        <v>0</v>
      </c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Y26" s="69"/>
      <c r="AZ26" s="69"/>
      <c r="BA26" s="69"/>
      <c r="BB26" s="69"/>
    </row>
    <row r="27" spans="1:54" x14ac:dyDescent="0.2">
      <c r="A27" s="53">
        <v>589000</v>
      </c>
      <c r="B27" s="50" t="s">
        <v>193</v>
      </c>
      <c r="C27" s="135" t="s">
        <v>185</v>
      </c>
      <c r="D27" s="194" t="s">
        <v>89</v>
      </c>
      <c r="E27" s="131" t="s">
        <v>18</v>
      </c>
      <c r="F27" s="856">
        <f>PROPOSTA!O27</f>
        <v>0</v>
      </c>
      <c r="G27" s="857">
        <f>PROPOSTA!Q27</f>
        <v>0</v>
      </c>
      <c r="H27" s="858"/>
      <c r="I27" s="179">
        <f t="shared" si="6"/>
        <v>0</v>
      </c>
      <c r="J27" s="898">
        <f t="shared" ref="J27:J30" si="7">IF(F27=0,0,F27*(1+I27))</f>
        <v>0</v>
      </c>
      <c r="K27" s="899">
        <f t="shared" ref="K27:K30" si="8">G27+J27</f>
        <v>0</v>
      </c>
      <c r="L27" s="275">
        <f>SUM('med_SEM REEQ:med i'!L27,saldo!L27)</f>
        <v>0</v>
      </c>
      <c r="M27" s="852">
        <f>SUM('med_SEM REEQ:med i'!M27,saldo!M27)</f>
        <v>0</v>
      </c>
      <c r="N27" s="853"/>
      <c r="O27" s="854"/>
      <c r="P27" s="855">
        <f>SUM('med_SEM REEQ:med i'!P27,saldo!P27)</f>
        <v>0</v>
      </c>
      <c r="Q27" s="853"/>
      <c r="R27" s="854"/>
      <c r="S27" s="485">
        <f>SUM('med_SEM REEQ:med i'!S27,saldo!S27)</f>
        <v>0</v>
      </c>
      <c r="U27" s="46" t="str">
        <f t="shared" si="3"/>
        <v/>
      </c>
      <c r="W27" s="265"/>
      <c r="X27" s="270"/>
      <c r="Y27" s="239">
        <f>IF(PROPOSTA!R27-global!L27&lt;0,"excesso",PROPOSTA!R27-global!L27)</f>
        <v>0</v>
      </c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Y27" s="69"/>
      <c r="AZ27" s="69"/>
      <c r="BA27" s="69"/>
      <c r="BB27" s="69"/>
    </row>
    <row r="28" spans="1:54" x14ac:dyDescent="0.2">
      <c r="A28" s="53">
        <v>589000</v>
      </c>
      <c r="B28" s="50" t="s">
        <v>193</v>
      </c>
      <c r="C28" s="135" t="s">
        <v>186</v>
      </c>
      <c r="D28" s="194" t="s">
        <v>89</v>
      </c>
      <c r="E28" s="131" t="s">
        <v>18</v>
      </c>
      <c r="F28" s="856">
        <f>PROPOSTA!O28</f>
        <v>0</v>
      </c>
      <c r="G28" s="857">
        <f>PROPOSTA!Q28</f>
        <v>0</v>
      </c>
      <c r="H28" s="858"/>
      <c r="I28" s="179">
        <f t="shared" si="6"/>
        <v>0</v>
      </c>
      <c r="J28" s="898">
        <f t="shared" si="7"/>
        <v>0</v>
      </c>
      <c r="K28" s="899">
        <f t="shared" si="8"/>
        <v>0</v>
      </c>
      <c r="L28" s="275">
        <f>SUM('med_SEM REEQ:med i'!L28,saldo!L28)</f>
        <v>0</v>
      </c>
      <c r="M28" s="852">
        <f>SUM('med_SEM REEQ:med i'!M28,saldo!M28)</f>
        <v>0</v>
      </c>
      <c r="N28" s="853"/>
      <c r="O28" s="854"/>
      <c r="P28" s="855">
        <f>SUM('med_SEM REEQ:med i'!P28,saldo!P28)</f>
        <v>0</v>
      </c>
      <c r="Q28" s="853"/>
      <c r="R28" s="854"/>
      <c r="S28" s="485">
        <f>SUM('med_SEM REEQ:med i'!S28,saldo!S28)</f>
        <v>0</v>
      </c>
      <c r="U28" s="46" t="str">
        <f t="shared" si="3"/>
        <v/>
      </c>
      <c r="W28" s="265"/>
      <c r="X28" s="270"/>
      <c r="Y28" s="239">
        <f>IF(PROPOSTA!R28-global!L28&lt;0,"excesso",PROPOSTA!R28-global!L28)</f>
        <v>0</v>
      </c>
      <c r="AU28" s="69"/>
      <c r="AV28" s="69"/>
      <c r="AY28" s="69"/>
      <c r="AZ28" s="69"/>
      <c r="BA28" s="69"/>
      <c r="BB28" s="69"/>
    </row>
    <row r="29" spans="1:54" x14ac:dyDescent="0.2">
      <c r="A29" s="53">
        <v>589000</v>
      </c>
      <c r="B29" s="50" t="s">
        <v>193</v>
      </c>
      <c r="C29" s="135" t="s">
        <v>187</v>
      </c>
      <c r="D29" s="194" t="s">
        <v>89</v>
      </c>
      <c r="E29" s="131" t="s">
        <v>18</v>
      </c>
      <c r="F29" s="856">
        <f>PROPOSTA!O29</f>
        <v>0</v>
      </c>
      <c r="G29" s="857">
        <f>PROPOSTA!Q29</f>
        <v>0</v>
      </c>
      <c r="H29" s="858"/>
      <c r="I29" s="179">
        <f t="shared" si="6"/>
        <v>0</v>
      </c>
      <c r="J29" s="898">
        <f t="shared" si="7"/>
        <v>0</v>
      </c>
      <c r="K29" s="899">
        <f t="shared" si="8"/>
        <v>0</v>
      </c>
      <c r="L29" s="275">
        <f>SUM('med_SEM REEQ:med i'!L29,saldo!L29)</f>
        <v>0</v>
      </c>
      <c r="M29" s="852">
        <f>SUM('med_SEM REEQ:med i'!M29,saldo!M29)</f>
        <v>0</v>
      </c>
      <c r="N29" s="853"/>
      <c r="O29" s="854"/>
      <c r="P29" s="855">
        <f>SUM('med_SEM REEQ:med i'!P29,saldo!P29)</f>
        <v>0</v>
      </c>
      <c r="Q29" s="853"/>
      <c r="R29" s="854"/>
      <c r="S29" s="485">
        <f>SUM('med_SEM REEQ:med i'!S29,saldo!S29)</f>
        <v>0</v>
      </c>
      <c r="U29" s="46" t="str">
        <f t="shared" si="3"/>
        <v/>
      </c>
      <c r="W29" s="265"/>
      <c r="X29" s="270"/>
      <c r="Y29" s="239">
        <f>IF(PROPOSTA!R29-global!L29&lt;0,"excesso",PROPOSTA!R29-global!L29)</f>
        <v>0</v>
      </c>
      <c r="AY29" s="69"/>
      <c r="AZ29" s="69"/>
      <c r="BA29" s="69"/>
      <c r="BB29" s="69"/>
    </row>
    <row r="30" spans="1:54" x14ac:dyDescent="0.2">
      <c r="A30" s="53">
        <v>589000</v>
      </c>
      <c r="B30" s="50" t="s">
        <v>193</v>
      </c>
      <c r="C30" s="135" t="s">
        <v>188</v>
      </c>
      <c r="D30" s="194" t="s">
        <v>89</v>
      </c>
      <c r="E30" s="131" t="s">
        <v>18</v>
      </c>
      <c r="F30" s="856">
        <f>PROPOSTA!O30</f>
        <v>0</v>
      </c>
      <c r="G30" s="857">
        <f>PROPOSTA!Q30</f>
        <v>0</v>
      </c>
      <c r="H30" s="858"/>
      <c r="I30" s="179">
        <f t="shared" si="6"/>
        <v>0</v>
      </c>
      <c r="J30" s="898">
        <f t="shared" si="7"/>
        <v>0</v>
      </c>
      <c r="K30" s="899">
        <f t="shared" si="8"/>
        <v>0</v>
      </c>
      <c r="L30" s="275">
        <f>SUM('med_SEM REEQ:med i'!L30,saldo!L30)</f>
        <v>0</v>
      </c>
      <c r="M30" s="852">
        <f>SUM('med_SEM REEQ:med i'!M30,saldo!M30)</f>
        <v>0</v>
      </c>
      <c r="N30" s="853"/>
      <c r="O30" s="854"/>
      <c r="P30" s="855">
        <f>SUM('med_SEM REEQ:med i'!P30,saldo!P30)</f>
        <v>0</v>
      </c>
      <c r="Q30" s="853"/>
      <c r="R30" s="854"/>
      <c r="S30" s="485">
        <f>SUM('med_SEM REEQ:med i'!S30,saldo!S30)</f>
        <v>0</v>
      </c>
      <c r="U30" s="46" t="str">
        <f t="shared" si="3"/>
        <v/>
      </c>
      <c r="W30" s="265"/>
      <c r="X30" s="270"/>
      <c r="Y30" s="239">
        <f>IF(PROPOSTA!R30-global!L30&lt;0,"excesso",PROPOSTA!R30-global!L30)</f>
        <v>0</v>
      </c>
      <c r="AA30" s="243"/>
      <c r="AU30" s="69"/>
      <c r="AV30" s="69"/>
      <c r="AY30" s="69"/>
      <c r="AZ30" s="69"/>
      <c r="BA30" s="69"/>
      <c r="BB30" s="69"/>
    </row>
    <row r="31" spans="1:54" x14ac:dyDescent="0.2">
      <c r="A31" s="53">
        <v>589000</v>
      </c>
      <c r="B31" s="50" t="s">
        <v>193</v>
      </c>
      <c r="C31" s="135" t="s">
        <v>189</v>
      </c>
      <c r="D31" s="194" t="s">
        <v>89</v>
      </c>
      <c r="E31" s="131" t="s">
        <v>18</v>
      </c>
      <c r="F31" s="856">
        <f>PROPOSTA!O31</f>
        <v>0</v>
      </c>
      <c r="G31" s="857">
        <f>PROPOSTA!Q31</f>
        <v>0</v>
      </c>
      <c r="H31" s="858"/>
      <c r="I31" s="179">
        <f t="shared" si="6"/>
        <v>0</v>
      </c>
      <c r="J31" s="898">
        <f t="shared" si="1"/>
        <v>0</v>
      </c>
      <c r="K31" s="899">
        <f t="shared" si="5"/>
        <v>0</v>
      </c>
      <c r="L31" s="275">
        <f>SUM('med_SEM REEQ:med i'!L31,saldo!L31)</f>
        <v>0</v>
      </c>
      <c r="M31" s="852">
        <f>SUM('med_SEM REEQ:med i'!M31,saldo!M31)</f>
        <v>0</v>
      </c>
      <c r="N31" s="853"/>
      <c r="O31" s="854"/>
      <c r="P31" s="855">
        <f>SUM('med_SEM REEQ:med i'!P31,saldo!P31)</f>
        <v>0</v>
      </c>
      <c r="Q31" s="853"/>
      <c r="R31" s="854"/>
      <c r="S31" s="485">
        <f>SUM('med_SEM REEQ:med i'!S31,saldo!S31)</f>
        <v>0</v>
      </c>
      <c r="U31" s="46" t="str">
        <f t="shared" si="3"/>
        <v/>
      </c>
      <c r="W31" s="265"/>
      <c r="X31" s="270"/>
      <c r="Y31" s="239">
        <f>IF(PROPOSTA!R31-global!L31&lt;0,"excesso",PROPOSTA!R31-global!L31)</f>
        <v>0</v>
      </c>
      <c r="AU31" s="69"/>
      <c r="AV31" s="69"/>
      <c r="AY31" s="69"/>
      <c r="AZ31" s="69"/>
      <c r="BA31" s="69"/>
      <c r="BB31" s="69"/>
    </row>
    <row r="32" spans="1:54" x14ac:dyDescent="0.2">
      <c r="A32" s="55">
        <v>589000</v>
      </c>
      <c r="B32" s="50" t="s">
        <v>193</v>
      </c>
      <c r="C32" s="136" t="s">
        <v>190</v>
      </c>
      <c r="D32" s="194" t="s">
        <v>89</v>
      </c>
      <c r="E32" s="132" t="s">
        <v>18</v>
      </c>
      <c r="F32" s="856">
        <f>PROPOSTA!O32</f>
        <v>0</v>
      </c>
      <c r="G32" s="857">
        <f>PROPOSTA!Q32</f>
        <v>0</v>
      </c>
      <c r="H32" s="858"/>
      <c r="I32" s="179">
        <f t="shared" si="6"/>
        <v>0</v>
      </c>
      <c r="J32" s="898">
        <f t="shared" ref="J32:J49" si="9">IF(F32=0,0,F32*(1+I32))</f>
        <v>0</v>
      </c>
      <c r="K32" s="899">
        <f t="shared" si="5"/>
        <v>0</v>
      </c>
      <c r="L32" s="275">
        <f>SUM('med_SEM REEQ:med i'!L32,saldo!L32)</f>
        <v>0</v>
      </c>
      <c r="M32" s="852">
        <f>SUM('med_SEM REEQ:med i'!M32,saldo!M32)</f>
        <v>0</v>
      </c>
      <c r="N32" s="853"/>
      <c r="O32" s="854"/>
      <c r="P32" s="855">
        <f>SUM('med_SEM REEQ:med i'!P32,saldo!P32)</f>
        <v>0</v>
      </c>
      <c r="Q32" s="853"/>
      <c r="R32" s="854"/>
      <c r="S32" s="485">
        <f>SUM('med_SEM REEQ:med i'!S32,saldo!S32)</f>
        <v>0</v>
      </c>
      <c r="U32" s="46" t="str">
        <f t="shared" si="3"/>
        <v/>
      </c>
      <c r="W32" s="265"/>
      <c r="X32" s="270"/>
      <c r="Y32" s="239">
        <f>IF(PROPOSTA!R32-global!L32&lt;0,"excesso",PROPOSTA!R32-global!L32)</f>
        <v>0</v>
      </c>
      <c r="AY32" s="69"/>
      <c r="AZ32" s="69"/>
      <c r="BA32" s="69"/>
      <c r="BB32" s="69"/>
    </row>
    <row r="33" spans="1:54" x14ac:dyDescent="0.2">
      <c r="A33" s="55">
        <v>589000</v>
      </c>
      <c r="B33" s="50" t="s">
        <v>193</v>
      </c>
      <c r="C33" s="136" t="s">
        <v>191</v>
      </c>
      <c r="D33" s="194" t="s">
        <v>89</v>
      </c>
      <c r="E33" s="132" t="s">
        <v>18</v>
      </c>
      <c r="F33" s="856">
        <f>PROPOSTA!O33</f>
        <v>0</v>
      </c>
      <c r="G33" s="857">
        <f>PROPOSTA!Q33</f>
        <v>0</v>
      </c>
      <c r="H33" s="858"/>
      <c r="I33" s="179">
        <f t="shared" si="6"/>
        <v>0</v>
      </c>
      <c r="J33" s="898">
        <f t="shared" si="9"/>
        <v>0</v>
      </c>
      <c r="K33" s="899">
        <f t="shared" si="5"/>
        <v>0</v>
      </c>
      <c r="L33" s="275">
        <f>SUM('med_SEM REEQ:med i'!L33,saldo!L33)</f>
        <v>0</v>
      </c>
      <c r="M33" s="852">
        <f>SUM('med_SEM REEQ:med i'!M33,saldo!M33)</f>
        <v>0</v>
      </c>
      <c r="N33" s="853"/>
      <c r="O33" s="854"/>
      <c r="P33" s="855">
        <f>SUM('med_SEM REEQ:med i'!P33,saldo!P33)</f>
        <v>0</v>
      </c>
      <c r="Q33" s="853"/>
      <c r="R33" s="854"/>
      <c r="S33" s="485">
        <f>SUM('med_SEM REEQ:med i'!S33,saldo!S33)</f>
        <v>0</v>
      </c>
      <c r="U33" s="46" t="str">
        <f t="shared" si="3"/>
        <v/>
      </c>
      <c r="W33" s="265"/>
      <c r="X33" s="270"/>
      <c r="Y33" s="239">
        <f>IF(PROPOSTA!R33-global!L33&lt;0,"excesso",PROPOSTA!R33-global!L33)</f>
        <v>0</v>
      </c>
      <c r="AY33" s="69"/>
      <c r="AZ33" s="69"/>
      <c r="BA33" s="69"/>
      <c r="BB33" s="69"/>
    </row>
    <row r="34" spans="1:54" x14ac:dyDescent="0.2">
      <c r="A34" s="55">
        <v>589030</v>
      </c>
      <c r="B34" s="50" t="s">
        <v>193</v>
      </c>
      <c r="C34" s="136" t="s">
        <v>196</v>
      </c>
      <c r="D34" s="194" t="s">
        <v>200</v>
      </c>
      <c r="E34" s="132" t="s">
        <v>18</v>
      </c>
      <c r="F34" s="856">
        <f>PROPOSTA!O34</f>
        <v>0</v>
      </c>
      <c r="G34" s="857">
        <f>PROPOSTA!Q34</f>
        <v>0</v>
      </c>
      <c r="H34" s="858"/>
      <c r="I34" s="179">
        <f t="shared" si="6"/>
        <v>0</v>
      </c>
      <c r="J34" s="898">
        <f t="shared" si="9"/>
        <v>0</v>
      </c>
      <c r="K34" s="899">
        <f t="shared" si="5"/>
        <v>0</v>
      </c>
      <c r="L34" s="275">
        <f>SUM('med_SEM REEQ:med i'!L34,saldo!L34)</f>
        <v>0</v>
      </c>
      <c r="M34" s="852">
        <f>SUM('med_SEM REEQ:med i'!M34,saldo!M34)</f>
        <v>0</v>
      </c>
      <c r="N34" s="853"/>
      <c r="O34" s="854"/>
      <c r="P34" s="855">
        <f>SUM('med_SEM REEQ:med i'!P34,saldo!P34)</f>
        <v>0</v>
      </c>
      <c r="Q34" s="853"/>
      <c r="R34" s="854"/>
      <c r="S34" s="485">
        <f>SUM('med_SEM REEQ:med i'!S34,saldo!S34)</f>
        <v>0</v>
      </c>
      <c r="U34" s="46" t="str">
        <f t="shared" si="3"/>
        <v/>
      </c>
      <c r="W34" s="265"/>
      <c r="X34" s="270"/>
      <c r="Y34" s="239">
        <f>IF(PROPOSTA!R34-global!L34&lt;0,"excesso",PROPOSTA!R34-global!L34)</f>
        <v>0</v>
      </c>
      <c r="AY34" s="69"/>
      <c r="AZ34" s="69"/>
      <c r="BA34" s="69"/>
      <c r="BB34" s="69"/>
    </row>
    <row r="35" spans="1:54" x14ac:dyDescent="0.2">
      <c r="A35" s="55">
        <v>589040</v>
      </c>
      <c r="B35" s="50" t="s">
        <v>193</v>
      </c>
      <c r="C35" s="136" t="s">
        <v>197</v>
      </c>
      <c r="D35" s="194" t="s">
        <v>201</v>
      </c>
      <c r="E35" s="132" t="s">
        <v>18</v>
      </c>
      <c r="F35" s="856">
        <f>PROPOSTA!O35</f>
        <v>0</v>
      </c>
      <c r="G35" s="857">
        <f>PROPOSTA!Q35</f>
        <v>0</v>
      </c>
      <c r="H35" s="858"/>
      <c r="I35" s="179">
        <f t="shared" si="6"/>
        <v>0</v>
      </c>
      <c r="J35" s="898">
        <f t="shared" si="9"/>
        <v>0</v>
      </c>
      <c r="K35" s="899">
        <f t="shared" si="5"/>
        <v>0</v>
      </c>
      <c r="L35" s="275">
        <f>SUM('med_SEM REEQ:med i'!L35,saldo!L35)</f>
        <v>0</v>
      </c>
      <c r="M35" s="852">
        <f>SUM('med_SEM REEQ:med i'!M35,saldo!M35)</f>
        <v>0</v>
      </c>
      <c r="N35" s="853"/>
      <c r="O35" s="854"/>
      <c r="P35" s="855">
        <f>SUM('med_SEM REEQ:med i'!P35,saldo!P35)</f>
        <v>0</v>
      </c>
      <c r="Q35" s="853"/>
      <c r="R35" s="854"/>
      <c r="S35" s="485">
        <f>SUM('med_SEM REEQ:med i'!S35,saldo!S35)</f>
        <v>0</v>
      </c>
      <c r="U35" s="46" t="str">
        <f t="shared" si="3"/>
        <v/>
      </c>
      <c r="W35" s="265"/>
      <c r="X35" s="270"/>
      <c r="Y35" s="239">
        <f>IF(PROPOSTA!R35-global!L35&lt;0,"excesso",PROPOSTA!R35-global!L35)</f>
        <v>0</v>
      </c>
      <c r="AY35" s="69"/>
      <c r="AZ35" s="69"/>
      <c r="BA35" s="69"/>
      <c r="BB35" s="69"/>
    </row>
    <row r="36" spans="1:54" x14ac:dyDescent="0.2">
      <c r="A36" s="55">
        <v>589060</v>
      </c>
      <c r="B36" s="50" t="s">
        <v>193</v>
      </c>
      <c r="C36" s="136" t="s">
        <v>198</v>
      </c>
      <c r="D36" s="194" t="s">
        <v>205</v>
      </c>
      <c r="E36" s="132" t="s">
        <v>18</v>
      </c>
      <c r="F36" s="856">
        <f>PROPOSTA!O36</f>
        <v>0</v>
      </c>
      <c r="G36" s="857">
        <f>PROPOSTA!Q36</f>
        <v>0</v>
      </c>
      <c r="H36" s="858"/>
      <c r="I36" s="179">
        <f t="shared" si="6"/>
        <v>0</v>
      </c>
      <c r="J36" s="898">
        <f t="shared" si="9"/>
        <v>0</v>
      </c>
      <c r="K36" s="899">
        <f t="shared" si="5"/>
        <v>0</v>
      </c>
      <c r="L36" s="275">
        <f>SUM('med_SEM REEQ:med i'!L36,saldo!L36)</f>
        <v>0</v>
      </c>
      <c r="M36" s="852">
        <f>SUM('med_SEM REEQ:med i'!M36,saldo!M36)</f>
        <v>0</v>
      </c>
      <c r="N36" s="853"/>
      <c r="O36" s="854"/>
      <c r="P36" s="855">
        <f>SUM('med_SEM REEQ:med i'!P36,saldo!P36)</f>
        <v>0</v>
      </c>
      <c r="Q36" s="853"/>
      <c r="R36" s="854"/>
      <c r="S36" s="485">
        <f>SUM('med_SEM REEQ:med i'!S36,saldo!S36)</f>
        <v>0</v>
      </c>
      <c r="U36" s="46" t="str">
        <f t="shared" si="3"/>
        <v/>
      </c>
      <c r="W36" s="265"/>
      <c r="X36" s="270"/>
      <c r="Y36" s="239">
        <f>IF(PROPOSTA!R36-global!L36&lt;0,"excesso",PROPOSTA!R36-global!L36)</f>
        <v>0</v>
      </c>
      <c r="AY36" s="69"/>
      <c r="AZ36" s="69"/>
      <c r="BA36" s="69"/>
      <c r="BB36" s="69"/>
    </row>
    <row r="37" spans="1:54" x14ac:dyDescent="0.2">
      <c r="A37" s="53">
        <v>589050</v>
      </c>
      <c r="B37" s="50" t="s">
        <v>193</v>
      </c>
      <c r="C37" s="135" t="s">
        <v>192</v>
      </c>
      <c r="D37" s="194" t="s">
        <v>90</v>
      </c>
      <c r="E37" s="131" t="s">
        <v>18</v>
      </c>
      <c r="F37" s="856">
        <f>PROPOSTA!O37</f>
        <v>0</v>
      </c>
      <c r="G37" s="857">
        <f>PROPOSTA!Q37</f>
        <v>0</v>
      </c>
      <c r="H37" s="858"/>
      <c r="I37" s="179">
        <f t="shared" si="6"/>
        <v>0</v>
      </c>
      <c r="J37" s="898">
        <f t="shared" si="9"/>
        <v>0</v>
      </c>
      <c r="K37" s="899">
        <f t="shared" si="5"/>
        <v>0</v>
      </c>
      <c r="L37" s="275">
        <f>SUM('med_SEM REEQ:med i'!L37,saldo!L37)</f>
        <v>0</v>
      </c>
      <c r="M37" s="852">
        <f>SUM('med_SEM REEQ:med i'!M37,saldo!M37)</f>
        <v>0</v>
      </c>
      <c r="N37" s="853"/>
      <c r="O37" s="854"/>
      <c r="P37" s="855">
        <f>SUM('med_SEM REEQ:med i'!P37,saldo!P37)</f>
        <v>0</v>
      </c>
      <c r="Q37" s="853"/>
      <c r="R37" s="854"/>
      <c r="S37" s="485">
        <f>SUM('med_SEM REEQ:med i'!S37,saldo!S37)</f>
        <v>0</v>
      </c>
      <c r="U37" s="46" t="str">
        <f t="shared" si="3"/>
        <v/>
      </c>
      <c r="W37" s="265"/>
      <c r="X37" s="270"/>
      <c r="Y37" s="239">
        <f>IF(PROPOSTA!R37-global!L37&lt;0,"excesso",PROPOSTA!R37-global!L37)</f>
        <v>0</v>
      </c>
      <c r="AY37" s="69"/>
      <c r="AZ37" s="69"/>
      <c r="BA37" s="69"/>
      <c r="BB37" s="69"/>
    </row>
    <row r="38" spans="1:54" ht="10.8" thickBot="1" x14ac:dyDescent="0.25">
      <c r="A38" s="415">
        <v>589180</v>
      </c>
      <c r="B38" s="493" t="s">
        <v>193</v>
      </c>
      <c r="C38" s="419" t="s">
        <v>199</v>
      </c>
      <c r="D38" s="196" t="s">
        <v>202</v>
      </c>
      <c r="E38" s="420" t="s">
        <v>18</v>
      </c>
      <c r="F38" s="874">
        <f>PROPOSTA!O38</f>
        <v>0</v>
      </c>
      <c r="G38" s="875">
        <f>PROPOSTA!Q38</f>
        <v>0</v>
      </c>
      <c r="H38" s="876"/>
      <c r="I38" s="421">
        <f>$S$8</f>
        <v>0</v>
      </c>
      <c r="J38" s="900">
        <f t="shared" si="9"/>
        <v>0</v>
      </c>
      <c r="K38" s="901">
        <f t="shared" si="5"/>
        <v>0</v>
      </c>
      <c r="L38" s="276">
        <f>SUM('med_SEM REEQ:med i'!L38,saldo!L38)</f>
        <v>0</v>
      </c>
      <c r="M38" s="852">
        <f>SUM('med_SEM REEQ:med i'!M38,saldo!M38)</f>
        <v>0</v>
      </c>
      <c r="N38" s="853"/>
      <c r="O38" s="854"/>
      <c r="P38" s="855">
        <f>SUM('med_SEM REEQ:med i'!P38,saldo!P38)</f>
        <v>0</v>
      </c>
      <c r="Q38" s="853"/>
      <c r="R38" s="854"/>
      <c r="S38" s="486">
        <f>SUM('med_SEM REEQ:med i'!S38,saldo!S38)</f>
        <v>0</v>
      </c>
      <c r="U38" s="46" t="str">
        <f t="shared" si="3"/>
        <v/>
      </c>
      <c r="W38" s="265"/>
      <c r="X38" s="270"/>
      <c r="Y38" s="239">
        <f>IF(PROPOSTA!R38-global!L38&lt;0,"excesso",PROPOSTA!R38-global!L38)</f>
        <v>0</v>
      </c>
      <c r="AY38" s="69"/>
      <c r="AZ38" s="69"/>
      <c r="BA38" s="69"/>
      <c r="BB38" s="69"/>
    </row>
    <row r="39" spans="1:54" ht="10.8" thickBot="1" x14ac:dyDescent="0.25">
      <c r="A39" s="41"/>
      <c r="B39" s="42"/>
      <c r="C39" s="133" t="s">
        <v>19</v>
      </c>
      <c r="D39" s="448"/>
      <c r="E39" s="197"/>
      <c r="F39" s="197"/>
      <c r="G39" s="197"/>
      <c r="H39" s="197"/>
      <c r="I39" s="197"/>
      <c r="J39" s="197"/>
      <c r="K39" s="197"/>
      <c r="L39" s="180"/>
      <c r="M39" s="180"/>
      <c r="N39" s="180"/>
      <c r="O39" s="180"/>
      <c r="P39" s="180"/>
      <c r="Q39" s="180"/>
      <c r="R39" s="180"/>
      <c r="S39" s="433"/>
      <c r="T39" s="57"/>
      <c r="U39" s="46"/>
      <c r="W39" s="244"/>
      <c r="X39" s="231"/>
      <c r="Y39" s="232"/>
      <c r="AY39" s="69"/>
      <c r="AZ39" s="69"/>
      <c r="BA39" s="69"/>
      <c r="BB39" s="69"/>
    </row>
    <row r="40" spans="1:54" ht="10.199999999999999" customHeight="1" x14ac:dyDescent="0.2">
      <c r="A40" s="58">
        <v>589420</v>
      </c>
      <c r="B40" s="490" t="s">
        <v>193</v>
      </c>
      <c r="C40" s="491" t="s">
        <v>171</v>
      </c>
      <c r="D40" s="193" t="s">
        <v>85</v>
      </c>
      <c r="E40" s="130" t="s">
        <v>18</v>
      </c>
      <c r="F40" s="878">
        <f>PROPOSTA!O40</f>
        <v>0</v>
      </c>
      <c r="G40" s="879">
        <f>PROPOSTA!Q40</f>
        <v>0</v>
      </c>
      <c r="H40" s="880"/>
      <c r="I40" s="412">
        <f t="shared" ref="I40:I41" si="10">$S$8</f>
        <v>0</v>
      </c>
      <c r="J40" s="902">
        <f t="shared" si="9"/>
        <v>0</v>
      </c>
      <c r="K40" s="903">
        <f t="shared" ref="K40:K57" si="11">G40+J40</f>
        <v>0</v>
      </c>
      <c r="L40" s="413">
        <f>SUM('med_SEM REEQ:med i'!L40,saldo!L40)</f>
        <v>0</v>
      </c>
      <c r="M40" s="904">
        <f>SUM('med_SEM REEQ:med i'!M40,saldo!M40)</f>
        <v>0</v>
      </c>
      <c r="N40" s="905"/>
      <c r="O40" s="906"/>
      <c r="P40" s="907">
        <f>SUM('med_SEM REEQ:med i'!P40,saldo!P40)</f>
        <v>0</v>
      </c>
      <c r="Q40" s="905"/>
      <c r="R40" s="906"/>
      <c r="S40" s="492">
        <f>SUM('med_SEM REEQ:med i'!S40,saldo!S40)</f>
        <v>0</v>
      </c>
      <c r="U40" s="46" t="str">
        <f t="shared" si="3"/>
        <v/>
      </c>
      <c r="W40" s="272"/>
      <c r="X40" s="273"/>
      <c r="Y40" s="274">
        <f>IF(PROPOSTA!R40-global!L40&lt;0,"excesso",PROPOSTA!R40-global!L40)</f>
        <v>0</v>
      </c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Y40" s="69"/>
      <c r="AZ40" s="69"/>
      <c r="BA40" s="69"/>
      <c r="BB40" s="69"/>
    </row>
    <row r="41" spans="1:54" x14ac:dyDescent="0.2">
      <c r="A41" s="51">
        <v>589190</v>
      </c>
      <c r="B41" s="52" t="s">
        <v>193</v>
      </c>
      <c r="C41" s="136" t="s">
        <v>172</v>
      </c>
      <c r="D41" s="194" t="s">
        <v>86</v>
      </c>
      <c r="E41" s="131" t="s">
        <v>18</v>
      </c>
      <c r="F41" s="856">
        <f>PROPOSTA!O41</f>
        <v>0</v>
      </c>
      <c r="G41" s="857">
        <f>PROPOSTA!Q41</f>
        <v>0</v>
      </c>
      <c r="H41" s="858"/>
      <c r="I41" s="179">
        <f t="shared" si="10"/>
        <v>0</v>
      </c>
      <c r="J41" s="898">
        <f t="shared" si="9"/>
        <v>0</v>
      </c>
      <c r="K41" s="899">
        <f t="shared" si="11"/>
        <v>0</v>
      </c>
      <c r="L41" s="275">
        <f>SUM('med_SEM REEQ:med i'!L41,saldo!L41)</f>
        <v>0</v>
      </c>
      <c r="M41" s="852">
        <f>SUM('med_SEM REEQ:med i'!M41,saldo!M41)</f>
        <v>0</v>
      </c>
      <c r="N41" s="853"/>
      <c r="O41" s="854"/>
      <c r="P41" s="855">
        <f>SUM('med_SEM REEQ:med i'!P41,saldo!P41)</f>
        <v>0</v>
      </c>
      <c r="Q41" s="853"/>
      <c r="R41" s="854"/>
      <c r="S41" s="186">
        <f>SUM('med_SEM REEQ:med i'!S41,saldo!S41)</f>
        <v>0</v>
      </c>
      <c r="U41" s="46" t="str">
        <f t="shared" si="3"/>
        <v/>
      </c>
      <c r="W41" s="272"/>
      <c r="X41" s="270"/>
      <c r="Y41" s="239">
        <f>IF(PROPOSTA!R41-global!L41&lt;0,"excesso",PROPOSTA!R41-global!L41)</f>
        <v>0</v>
      </c>
      <c r="AU41" s="69"/>
      <c r="AV41" s="69"/>
      <c r="AY41" s="69"/>
      <c r="AZ41" s="69"/>
      <c r="BA41" s="69"/>
      <c r="BB41" s="69"/>
    </row>
    <row r="42" spans="1:54" x14ac:dyDescent="0.2">
      <c r="A42" s="51">
        <v>589100</v>
      </c>
      <c r="B42" s="52" t="s">
        <v>193</v>
      </c>
      <c r="C42" s="136" t="s">
        <v>173</v>
      </c>
      <c r="D42" s="194" t="s">
        <v>76</v>
      </c>
      <c r="E42" s="131" t="s">
        <v>18</v>
      </c>
      <c r="F42" s="856">
        <f>PROPOSTA!O42</f>
        <v>0</v>
      </c>
      <c r="G42" s="857">
        <f>PROPOSTA!Q42</f>
        <v>0</v>
      </c>
      <c r="H42" s="858"/>
      <c r="I42" s="179">
        <f>$S$6</f>
        <v>0</v>
      </c>
      <c r="J42" s="898">
        <f t="shared" si="9"/>
        <v>0</v>
      </c>
      <c r="K42" s="899">
        <f t="shared" si="11"/>
        <v>0</v>
      </c>
      <c r="L42" s="275">
        <f>SUM('med_SEM REEQ:med i'!L42,saldo!L42)</f>
        <v>0</v>
      </c>
      <c r="M42" s="852">
        <f>SUM('med_SEM REEQ:med i'!M42,saldo!M42)</f>
        <v>0</v>
      </c>
      <c r="N42" s="853"/>
      <c r="O42" s="854"/>
      <c r="P42" s="855">
        <f>SUM('med_SEM REEQ:med i'!P42,saldo!P42)</f>
        <v>0</v>
      </c>
      <c r="Q42" s="853"/>
      <c r="R42" s="854"/>
      <c r="S42" s="186">
        <f>SUM('med_SEM REEQ:med i'!S42,saldo!S42)</f>
        <v>0</v>
      </c>
      <c r="U42" s="46" t="str">
        <f t="shared" si="3"/>
        <v/>
      </c>
      <c r="W42" s="272"/>
      <c r="X42" s="270"/>
      <c r="Y42" s="239">
        <f>IF(PROPOSTA!R42-global!L42&lt;0,"excesso",PROPOSTA!R42-global!L42)</f>
        <v>0</v>
      </c>
      <c r="AY42" s="69"/>
      <c r="AZ42" s="69"/>
      <c r="BA42" s="69"/>
      <c r="BB42" s="69"/>
    </row>
    <row r="43" spans="1:54" x14ac:dyDescent="0.2">
      <c r="A43" s="49">
        <v>589420</v>
      </c>
      <c r="B43" s="50" t="s">
        <v>193</v>
      </c>
      <c r="C43" s="135" t="s">
        <v>174</v>
      </c>
      <c r="D43" s="194" t="s">
        <v>85</v>
      </c>
      <c r="E43" s="131" t="s">
        <v>18</v>
      </c>
      <c r="F43" s="856">
        <f>PROPOSTA!O43</f>
        <v>0</v>
      </c>
      <c r="G43" s="857">
        <f>PROPOSTA!Q43</f>
        <v>0</v>
      </c>
      <c r="H43" s="858"/>
      <c r="I43" s="179">
        <f t="shared" ref="I43:I52" si="12">$S$8</f>
        <v>0</v>
      </c>
      <c r="J43" s="898">
        <f t="shared" si="9"/>
        <v>0</v>
      </c>
      <c r="K43" s="899">
        <f t="shared" si="11"/>
        <v>0</v>
      </c>
      <c r="L43" s="275">
        <f>SUM('med_SEM REEQ:med i'!L43,saldo!L43)</f>
        <v>0</v>
      </c>
      <c r="M43" s="852">
        <f>SUM('med_SEM REEQ:med i'!M43,saldo!M43)</f>
        <v>0</v>
      </c>
      <c r="N43" s="853"/>
      <c r="O43" s="854"/>
      <c r="P43" s="855">
        <f>SUM('med_SEM REEQ:med i'!P43,saldo!P43)</f>
        <v>0</v>
      </c>
      <c r="Q43" s="853"/>
      <c r="R43" s="854"/>
      <c r="S43" s="186">
        <f>SUM('med_SEM REEQ:med i'!S43,saldo!S43)</f>
        <v>0</v>
      </c>
      <c r="U43" s="46" t="str">
        <f t="shared" si="3"/>
        <v/>
      </c>
      <c r="W43" s="272"/>
      <c r="X43" s="270"/>
      <c r="Y43" s="239">
        <f>IF(PROPOSTA!R43-global!L43&lt;0,"excesso",PROPOSTA!R43-global!L43)</f>
        <v>0</v>
      </c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Y43" s="69"/>
      <c r="AZ43" s="69"/>
      <c r="BA43" s="69"/>
      <c r="BB43" s="69"/>
    </row>
    <row r="44" spans="1:54" x14ac:dyDescent="0.2">
      <c r="A44" s="53">
        <v>589520</v>
      </c>
      <c r="B44" s="54" t="s">
        <v>193</v>
      </c>
      <c r="C44" s="135" t="s">
        <v>175</v>
      </c>
      <c r="D44" s="194" t="s">
        <v>87</v>
      </c>
      <c r="E44" s="131" t="s">
        <v>18</v>
      </c>
      <c r="F44" s="856">
        <f>PROPOSTA!O44</f>
        <v>0</v>
      </c>
      <c r="G44" s="857">
        <f>PROPOSTA!Q44</f>
        <v>0</v>
      </c>
      <c r="H44" s="858"/>
      <c r="I44" s="179">
        <f t="shared" si="12"/>
        <v>0</v>
      </c>
      <c r="J44" s="898">
        <f t="shared" si="9"/>
        <v>0</v>
      </c>
      <c r="K44" s="899">
        <f t="shared" si="11"/>
        <v>0</v>
      </c>
      <c r="L44" s="275">
        <f>SUM('med_SEM REEQ:med i'!L44,saldo!L44)</f>
        <v>0</v>
      </c>
      <c r="M44" s="852">
        <f>SUM('med_SEM REEQ:med i'!M44,saldo!M44)</f>
        <v>0</v>
      </c>
      <c r="N44" s="853"/>
      <c r="O44" s="854"/>
      <c r="P44" s="855">
        <f>SUM('med_SEM REEQ:med i'!P44,saldo!P44)</f>
        <v>0</v>
      </c>
      <c r="Q44" s="853"/>
      <c r="R44" s="854"/>
      <c r="S44" s="186">
        <f>SUM('med_SEM REEQ:med i'!S44,saldo!S44)</f>
        <v>0</v>
      </c>
      <c r="U44" s="46" t="str">
        <f t="shared" si="3"/>
        <v/>
      </c>
      <c r="W44" s="272"/>
      <c r="X44" s="270"/>
      <c r="Y44" s="239">
        <f>IF(PROPOSTA!R44-global!L44&lt;0,"excesso",PROPOSTA!R44-global!L44)</f>
        <v>0</v>
      </c>
      <c r="AU44" s="69"/>
      <c r="AV44" s="69"/>
      <c r="AY44" s="69"/>
      <c r="AZ44" s="69"/>
      <c r="BA44" s="69"/>
      <c r="BB44" s="69"/>
    </row>
    <row r="45" spans="1:54" x14ac:dyDescent="0.2">
      <c r="A45" s="53">
        <v>589520</v>
      </c>
      <c r="B45" s="54" t="s">
        <v>193</v>
      </c>
      <c r="C45" s="135" t="s">
        <v>176</v>
      </c>
      <c r="D45" s="194" t="s">
        <v>87</v>
      </c>
      <c r="E45" s="131" t="s">
        <v>18</v>
      </c>
      <c r="F45" s="856">
        <f>PROPOSTA!O45</f>
        <v>0</v>
      </c>
      <c r="G45" s="857">
        <f>PROPOSTA!Q45</f>
        <v>0</v>
      </c>
      <c r="H45" s="858"/>
      <c r="I45" s="179">
        <f t="shared" si="12"/>
        <v>0</v>
      </c>
      <c r="J45" s="898">
        <f t="shared" si="9"/>
        <v>0</v>
      </c>
      <c r="K45" s="899">
        <f t="shared" si="11"/>
        <v>0</v>
      </c>
      <c r="L45" s="275">
        <f>SUM('med_SEM REEQ:med i'!L45,saldo!L45)</f>
        <v>0</v>
      </c>
      <c r="M45" s="852">
        <f>SUM('med_SEM REEQ:med i'!M45,saldo!M45)</f>
        <v>0</v>
      </c>
      <c r="N45" s="853"/>
      <c r="O45" s="854"/>
      <c r="P45" s="855">
        <f>SUM('med_SEM REEQ:med i'!P45,saldo!P45)</f>
        <v>0</v>
      </c>
      <c r="Q45" s="853"/>
      <c r="R45" s="854"/>
      <c r="S45" s="186">
        <f>SUM('med_SEM REEQ:med i'!S45,saldo!S45)</f>
        <v>0</v>
      </c>
      <c r="U45" s="46" t="str">
        <f t="shared" si="3"/>
        <v/>
      </c>
      <c r="W45" s="272"/>
      <c r="X45" s="270"/>
      <c r="Y45" s="239">
        <f>IF(PROPOSTA!R45-global!L45&lt;0,"excesso",PROPOSTA!R45-global!L45)</f>
        <v>0</v>
      </c>
      <c r="AU45" s="69"/>
      <c r="AV45" s="69"/>
      <c r="AY45" s="69"/>
      <c r="AZ45" s="69"/>
      <c r="BA45" s="69"/>
      <c r="BB45" s="69"/>
    </row>
    <row r="46" spans="1:54" x14ac:dyDescent="0.2">
      <c r="A46" s="53">
        <v>589520</v>
      </c>
      <c r="B46" s="54" t="s">
        <v>193</v>
      </c>
      <c r="C46" s="135" t="s">
        <v>177</v>
      </c>
      <c r="D46" s="194" t="s">
        <v>87</v>
      </c>
      <c r="E46" s="131" t="s">
        <v>18</v>
      </c>
      <c r="F46" s="856">
        <f>PROPOSTA!O46</f>
        <v>0</v>
      </c>
      <c r="G46" s="857">
        <f>PROPOSTA!Q46</f>
        <v>0</v>
      </c>
      <c r="H46" s="858"/>
      <c r="I46" s="179">
        <f t="shared" si="12"/>
        <v>0</v>
      </c>
      <c r="J46" s="898">
        <f t="shared" si="9"/>
        <v>0</v>
      </c>
      <c r="K46" s="899">
        <f t="shared" si="11"/>
        <v>0</v>
      </c>
      <c r="L46" s="275">
        <f>SUM('med_SEM REEQ:med i'!L46,saldo!L46)</f>
        <v>0</v>
      </c>
      <c r="M46" s="852">
        <f>SUM('med_SEM REEQ:med i'!M46,saldo!M46)</f>
        <v>0</v>
      </c>
      <c r="N46" s="853"/>
      <c r="O46" s="854"/>
      <c r="P46" s="855">
        <f>SUM('med_SEM REEQ:med i'!P46,saldo!P46)</f>
        <v>0</v>
      </c>
      <c r="Q46" s="853"/>
      <c r="R46" s="854"/>
      <c r="S46" s="186">
        <f>SUM('med_SEM REEQ:med i'!S46,saldo!S46)</f>
        <v>0</v>
      </c>
      <c r="U46" s="46" t="str">
        <f t="shared" si="3"/>
        <v/>
      </c>
      <c r="W46" s="272"/>
      <c r="X46" s="270"/>
      <c r="Y46" s="239">
        <f>IF(PROPOSTA!R46-global!L46&lt;0,"excesso",PROPOSTA!R46-global!L46)</f>
        <v>0</v>
      </c>
      <c r="AU46" s="69"/>
      <c r="AV46" s="69"/>
      <c r="AY46" s="69"/>
      <c r="AZ46" s="69"/>
      <c r="BA46" s="69"/>
      <c r="BB46" s="69"/>
    </row>
    <row r="47" spans="1:54" x14ac:dyDescent="0.2">
      <c r="A47" s="53">
        <v>589520</v>
      </c>
      <c r="B47" s="54" t="s">
        <v>193</v>
      </c>
      <c r="C47" s="135" t="s">
        <v>178</v>
      </c>
      <c r="D47" s="194" t="s">
        <v>87</v>
      </c>
      <c r="E47" s="131" t="s">
        <v>18</v>
      </c>
      <c r="F47" s="856">
        <f>PROPOSTA!O47</f>
        <v>0</v>
      </c>
      <c r="G47" s="857">
        <f>PROPOSTA!Q47</f>
        <v>0</v>
      </c>
      <c r="H47" s="858"/>
      <c r="I47" s="179">
        <f t="shared" si="12"/>
        <v>0</v>
      </c>
      <c r="J47" s="898">
        <f t="shared" si="9"/>
        <v>0</v>
      </c>
      <c r="K47" s="899">
        <f t="shared" si="11"/>
        <v>0</v>
      </c>
      <c r="L47" s="275">
        <f>SUM('med_SEM REEQ:med i'!L47,saldo!L47)</f>
        <v>0</v>
      </c>
      <c r="M47" s="852">
        <f>SUM('med_SEM REEQ:med i'!M47,saldo!M47)</f>
        <v>0</v>
      </c>
      <c r="N47" s="853"/>
      <c r="O47" s="854"/>
      <c r="P47" s="855">
        <f>SUM('med_SEM REEQ:med i'!P47,saldo!P47)</f>
        <v>0</v>
      </c>
      <c r="Q47" s="853"/>
      <c r="R47" s="854"/>
      <c r="S47" s="186">
        <f>SUM('med_SEM REEQ:med i'!S47,saldo!S47)</f>
        <v>0</v>
      </c>
      <c r="U47" s="46" t="str">
        <f t="shared" si="3"/>
        <v/>
      </c>
      <c r="W47" s="272"/>
      <c r="X47" s="270"/>
      <c r="Y47" s="239">
        <f>IF(PROPOSTA!R47-global!L47&lt;0,"excesso",PROPOSTA!R47-global!L47)</f>
        <v>0</v>
      </c>
      <c r="AU47" s="69"/>
      <c r="AV47" s="69"/>
      <c r="AY47" s="69"/>
      <c r="AZ47" s="69"/>
      <c r="BA47" s="69"/>
      <c r="BB47" s="69"/>
    </row>
    <row r="48" spans="1:54" x14ac:dyDescent="0.2">
      <c r="A48" s="53">
        <v>589220</v>
      </c>
      <c r="B48" s="54" t="s">
        <v>193</v>
      </c>
      <c r="C48" s="135" t="s">
        <v>194</v>
      </c>
      <c r="D48" s="194" t="s">
        <v>195</v>
      </c>
      <c r="E48" s="131" t="s">
        <v>18</v>
      </c>
      <c r="F48" s="856">
        <f>PROPOSTA!O48</f>
        <v>0</v>
      </c>
      <c r="G48" s="857">
        <f>PROPOSTA!Q48</f>
        <v>0</v>
      </c>
      <c r="H48" s="858"/>
      <c r="I48" s="179">
        <f t="shared" si="12"/>
        <v>0</v>
      </c>
      <c r="J48" s="898">
        <f t="shared" si="9"/>
        <v>0</v>
      </c>
      <c r="K48" s="899">
        <f t="shared" si="11"/>
        <v>0</v>
      </c>
      <c r="L48" s="275">
        <f>SUM('med_SEM REEQ:med i'!L48,saldo!L48)</f>
        <v>0</v>
      </c>
      <c r="M48" s="852">
        <f>SUM('med_SEM REEQ:med i'!M48,saldo!M48)</f>
        <v>0</v>
      </c>
      <c r="N48" s="853"/>
      <c r="O48" s="854"/>
      <c r="P48" s="855">
        <f>SUM('med_SEM REEQ:med i'!P48,saldo!P48)</f>
        <v>0</v>
      </c>
      <c r="Q48" s="853"/>
      <c r="R48" s="854"/>
      <c r="S48" s="186">
        <f>SUM('med_SEM REEQ:med i'!S48,saldo!S48)</f>
        <v>0</v>
      </c>
      <c r="U48" s="46" t="str">
        <f t="shared" si="3"/>
        <v/>
      </c>
      <c r="W48" s="272"/>
      <c r="X48" s="270"/>
      <c r="Y48" s="239">
        <f>IF(PROPOSTA!R48-global!L48&lt;0,"excesso",PROPOSTA!R48-global!L48)</f>
        <v>0</v>
      </c>
      <c r="AU48" s="69"/>
      <c r="AV48" s="69"/>
      <c r="AY48" s="69"/>
      <c r="AZ48" s="69"/>
      <c r="BA48" s="69"/>
      <c r="BB48" s="69"/>
    </row>
    <row r="49" spans="1:54" x14ac:dyDescent="0.2">
      <c r="A49" s="53">
        <v>589320</v>
      </c>
      <c r="B49" s="54" t="s">
        <v>193</v>
      </c>
      <c r="C49" s="135" t="s">
        <v>179</v>
      </c>
      <c r="D49" s="194" t="s">
        <v>88</v>
      </c>
      <c r="E49" s="131" t="s">
        <v>18</v>
      </c>
      <c r="F49" s="856">
        <f>PROPOSTA!O49</f>
        <v>0</v>
      </c>
      <c r="G49" s="857">
        <f>PROPOSTA!Q49</f>
        <v>0</v>
      </c>
      <c r="H49" s="858"/>
      <c r="I49" s="179">
        <f t="shared" si="12"/>
        <v>0</v>
      </c>
      <c r="J49" s="898">
        <f t="shared" si="9"/>
        <v>0</v>
      </c>
      <c r="K49" s="899">
        <f t="shared" si="11"/>
        <v>0</v>
      </c>
      <c r="L49" s="275">
        <f>SUM('med_SEM REEQ:med i'!L49,saldo!L49)</f>
        <v>0</v>
      </c>
      <c r="M49" s="852">
        <f>SUM('med_SEM REEQ:med i'!M49,saldo!M49)</f>
        <v>0</v>
      </c>
      <c r="N49" s="853"/>
      <c r="O49" s="854"/>
      <c r="P49" s="855">
        <f>SUM('med_SEM REEQ:med i'!P49,saldo!P49)</f>
        <v>0</v>
      </c>
      <c r="Q49" s="853"/>
      <c r="R49" s="854"/>
      <c r="S49" s="186">
        <f>SUM('med_SEM REEQ:med i'!S49,saldo!S49)</f>
        <v>0</v>
      </c>
      <c r="U49" s="46" t="str">
        <f t="shared" si="3"/>
        <v/>
      </c>
      <c r="W49" s="272"/>
      <c r="X49" s="270"/>
      <c r="Y49" s="239">
        <f>IF(PROPOSTA!R49-global!L49&lt;0,"excesso",PROPOSTA!R49-global!L49)</f>
        <v>0</v>
      </c>
      <c r="AU49" s="69"/>
      <c r="AV49" s="69"/>
      <c r="AY49" s="69"/>
      <c r="AZ49" s="69"/>
      <c r="BA49" s="69"/>
      <c r="BB49" s="69"/>
    </row>
    <row r="50" spans="1:54" x14ac:dyDescent="0.2">
      <c r="A50" s="53">
        <v>589320</v>
      </c>
      <c r="B50" s="54" t="s">
        <v>193</v>
      </c>
      <c r="C50" s="135" t="s">
        <v>180</v>
      </c>
      <c r="D50" s="194" t="s">
        <v>88</v>
      </c>
      <c r="E50" s="131" t="s">
        <v>18</v>
      </c>
      <c r="F50" s="856">
        <f>PROPOSTA!O50</f>
        <v>0</v>
      </c>
      <c r="G50" s="857">
        <f>PROPOSTA!Q50</f>
        <v>0</v>
      </c>
      <c r="H50" s="858"/>
      <c r="I50" s="179">
        <f t="shared" si="12"/>
        <v>0</v>
      </c>
      <c r="J50" s="898">
        <f t="shared" ref="J50:J57" si="13">IF(F50=0,0,F50*(1+I50))</f>
        <v>0</v>
      </c>
      <c r="K50" s="899">
        <f t="shared" si="11"/>
        <v>0</v>
      </c>
      <c r="L50" s="275">
        <f>SUM('med_SEM REEQ:med i'!L50,saldo!L50)</f>
        <v>0</v>
      </c>
      <c r="M50" s="852">
        <f>SUM('med_SEM REEQ:med i'!M50,saldo!M50)</f>
        <v>0</v>
      </c>
      <c r="N50" s="853"/>
      <c r="O50" s="854"/>
      <c r="P50" s="855">
        <f>SUM('med_SEM REEQ:med i'!P50,saldo!P50)</f>
        <v>0</v>
      </c>
      <c r="Q50" s="853"/>
      <c r="R50" s="854"/>
      <c r="S50" s="186">
        <f>SUM('med_SEM REEQ:med i'!S50,saldo!S50)</f>
        <v>0</v>
      </c>
      <c r="U50" s="46" t="str">
        <f t="shared" si="3"/>
        <v/>
      </c>
      <c r="W50" s="272"/>
      <c r="X50" s="270"/>
      <c r="Y50" s="239">
        <f>IF(PROPOSTA!R50-global!L50&lt;0,"excesso",PROPOSTA!R50-global!L50)</f>
        <v>0</v>
      </c>
      <c r="AU50" s="69"/>
      <c r="AV50" s="69"/>
      <c r="AY50" s="69"/>
      <c r="AZ50" s="69"/>
      <c r="BA50" s="69"/>
      <c r="BB50" s="69"/>
    </row>
    <row r="51" spans="1:54" x14ac:dyDescent="0.2">
      <c r="A51" s="53">
        <v>589320</v>
      </c>
      <c r="B51" s="54" t="s">
        <v>193</v>
      </c>
      <c r="C51" s="135" t="s">
        <v>181</v>
      </c>
      <c r="D51" s="194" t="s">
        <v>88</v>
      </c>
      <c r="E51" s="131" t="s">
        <v>18</v>
      </c>
      <c r="F51" s="856">
        <f>PROPOSTA!O51</f>
        <v>0</v>
      </c>
      <c r="G51" s="857">
        <f>PROPOSTA!Q51</f>
        <v>0</v>
      </c>
      <c r="H51" s="858"/>
      <c r="I51" s="179">
        <f t="shared" si="12"/>
        <v>0</v>
      </c>
      <c r="J51" s="898">
        <f t="shared" si="13"/>
        <v>0</v>
      </c>
      <c r="K51" s="899">
        <f t="shared" si="11"/>
        <v>0</v>
      </c>
      <c r="L51" s="275">
        <f>SUM('med_SEM REEQ:med i'!L51,saldo!L51)</f>
        <v>0</v>
      </c>
      <c r="M51" s="852">
        <f>SUM('med_SEM REEQ:med i'!M51,saldo!M51)</f>
        <v>0</v>
      </c>
      <c r="N51" s="853"/>
      <c r="O51" s="854"/>
      <c r="P51" s="855">
        <f>SUM('med_SEM REEQ:med i'!P51,saldo!P51)</f>
        <v>0</v>
      </c>
      <c r="Q51" s="853"/>
      <c r="R51" s="854"/>
      <c r="S51" s="186">
        <f>SUM('med_SEM REEQ:med i'!S51,saldo!S51)</f>
        <v>0</v>
      </c>
      <c r="U51" s="46" t="str">
        <f t="shared" si="3"/>
        <v/>
      </c>
      <c r="W51" s="272"/>
      <c r="X51" s="270"/>
      <c r="Y51" s="239">
        <f>IF(PROPOSTA!R51-global!L51&lt;0,"excesso",PROPOSTA!R51-global!L51)</f>
        <v>0</v>
      </c>
      <c r="AU51" s="69"/>
      <c r="AV51" s="69"/>
      <c r="AY51" s="69"/>
      <c r="AZ51" s="69"/>
      <c r="BA51" s="69"/>
      <c r="BB51" s="69"/>
    </row>
    <row r="52" spans="1:54" x14ac:dyDescent="0.2">
      <c r="A52" s="53">
        <v>589520</v>
      </c>
      <c r="B52" s="54" t="s">
        <v>193</v>
      </c>
      <c r="C52" s="135" t="s">
        <v>182</v>
      </c>
      <c r="D52" s="194" t="s">
        <v>87</v>
      </c>
      <c r="E52" s="131" t="s">
        <v>18</v>
      </c>
      <c r="F52" s="856">
        <f>PROPOSTA!O52</f>
        <v>0</v>
      </c>
      <c r="G52" s="857">
        <f>PROPOSTA!Q52</f>
        <v>0</v>
      </c>
      <c r="H52" s="858"/>
      <c r="I52" s="179">
        <f t="shared" si="12"/>
        <v>0</v>
      </c>
      <c r="J52" s="898">
        <f t="shared" si="13"/>
        <v>0</v>
      </c>
      <c r="K52" s="899">
        <f t="shared" si="11"/>
        <v>0</v>
      </c>
      <c r="L52" s="275">
        <f>SUM('med_SEM REEQ:med i'!L52,saldo!L52)</f>
        <v>0</v>
      </c>
      <c r="M52" s="852">
        <f>SUM('med_SEM REEQ:med i'!M52,saldo!M52)</f>
        <v>0</v>
      </c>
      <c r="N52" s="853"/>
      <c r="O52" s="854"/>
      <c r="P52" s="855">
        <f>SUM('med_SEM REEQ:med i'!P52,saldo!P52)</f>
        <v>0</v>
      </c>
      <c r="Q52" s="853"/>
      <c r="R52" s="854"/>
      <c r="S52" s="186">
        <f>SUM('med_SEM REEQ:med i'!S52,saldo!S52)</f>
        <v>0</v>
      </c>
      <c r="U52" s="46" t="str">
        <f t="shared" si="3"/>
        <v/>
      </c>
      <c r="W52" s="272"/>
      <c r="X52" s="270"/>
      <c r="Y52" s="239">
        <f>IF(PROPOSTA!R52-global!L52&lt;0,"excesso",PROPOSTA!R52-global!L52)</f>
        <v>0</v>
      </c>
      <c r="AU52" s="69"/>
      <c r="AV52" s="69"/>
      <c r="AY52" s="69"/>
      <c r="AZ52" s="69"/>
      <c r="BA52" s="69"/>
      <c r="BB52" s="69"/>
    </row>
    <row r="53" spans="1:54" x14ac:dyDescent="0.2">
      <c r="A53" s="53">
        <v>589000</v>
      </c>
      <c r="B53" s="54" t="s">
        <v>193</v>
      </c>
      <c r="C53" s="135" t="s">
        <v>183</v>
      </c>
      <c r="D53" s="194" t="s">
        <v>89</v>
      </c>
      <c r="E53" s="131" t="s">
        <v>18</v>
      </c>
      <c r="F53" s="856">
        <f>PROPOSTA!O53</f>
        <v>0</v>
      </c>
      <c r="G53" s="857">
        <f>PROPOSTA!Q53</f>
        <v>0</v>
      </c>
      <c r="H53" s="858"/>
      <c r="I53" s="179">
        <f t="shared" ref="I53:I65" si="14">$S$7</f>
        <v>0</v>
      </c>
      <c r="J53" s="898">
        <f t="shared" si="13"/>
        <v>0</v>
      </c>
      <c r="K53" s="899">
        <f t="shared" si="11"/>
        <v>0</v>
      </c>
      <c r="L53" s="275">
        <f>SUM('med_SEM REEQ:med i'!L53,saldo!L53)</f>
        <v>0</v>
      </c>
      <c r="M53" s="852">
        <f>SUM('med_SEM REEQ:med i'!M53,saldo!M53)</f>
        <v>0</v>
      </c>
      <c r="N53" s="853"/>
      <c r="O53" s="854"/>
      <c r="P53" s="855">
        <f>SUM('med_SEM REEQ:med i'!P53,saldo!P53)</f>
        <v>0</v>
      </c>
      <c r="Q53" s="853"/>
      <c r="R53" s="854"/>
      <c r="S53" s="186">
        <f>SUM('med_SEM REEQ:med i'!S53,saldo!S53)</f>
        <v>0</v>
      </c>
      <c r="U53" s="46" t="str">
        <f t="shared" si="3"/>
        <v/>
      </c>
      <c r="W53" s="272"/>
      <c r="X53" s="270"/>
      <c r="Y53" s="239">
        <f>IF(PROPOSTA!R53-global!L53&lt;0,"excesso",PROPOSTA!R53-global!L53)</f>
        <v>0</v>
      </c>
      <c r="AU53" s="69"/>
      <c r="AV53" s="69"/>
      <c r="AY53" s="69"/>
      <c r="AZ53" s="69"/>
      <c r="BA53" s="69"/>
      <c r="BB53" s="69"/>
    </row>
    <row r="54" spans="1:54" x14ac:dyDescent="0.2">
      <c r="A54" s="53">
        <v>589000</v>
      </c>
      <c r="B54" s="54" t="s">
        <v>193</v>
      </c>
      <c r="C54" s="135" t="s">
        <v>184</v>
      </c>
      <c r="D54" s="194" t="s">
        <v>89</v>
      </c>
      <c r="E54" s="131" t="s">
        <v>18</v>
      </c>
      <c r="F54" s="856">
        <f>PROPOSTA!O54</f>
        <v>0</v>
      </c>
      <c r="G54" s="857">
        <f>PROPOSTA!Q54</f>
        <v>0</v>
      </c>
      <c r="H54" s="858"/>
      <c r="I54" s="179">
        <f t="shared" si="14"/>
        <v>0</v>
      </c>
      <c r="J54" s="898">
        <f t="shared" si="13"/>
        <v>0</v>
      </c>
      <c r="K54" s="899">
        <f t="shared" si="11"/>
        <v>0</v>
      </c>
      <c r="L54" s="275">
        <f>SUM('med_SEM REEQ:med i'!L54,saldo!L54)</f>
        <v>0</v>
      </c>
      <c r="M54" s="852">
        <f>SUM('med_SEM REEQ:med i'!M54,saldo!M54)</f>
        <v>0</v>
      </c>
      <c r="N54" s="853"/>
      <c r="O54" s="854"/>
      <c r="P54" s="855">
        <f>SUM('med_SEM REEQ:med i'!P54,saldo!P54)</f>
        <v>0</v>
      </c>
      <c r="Q54" s="853"/>
      <c r="R54" s="854"/>
      <c r="S54" s="186">
        <f>SUM('med_SEM REEQ:med i'!S54,saldo!S54)</f>
        <v>0</v>
      </c>
      <c r="U54" s="46" t="str">
        <f t="shared" si="3"/>
        <v/>
      </c>
      <c r="W54" s="272"/>
      <c r="X54" s="270"/>
      <c r="Y54" s="239">
        <f>IF(PROPOSTA!R54-global!L54&lt;0,"excesso",PROPOSTA!R54-global!L54)</f>
        <v>0</v>
      </c>
      <c r="AU54" s="69"/>
      <c r="AV54" s="69"/>
      <c r="AY54" s="69"/>
      <c r="AZ54" s="69"/>
      <c r="BA54" s="69"/>
      <c r="BB54" s="69"/>
    </row>
    <row r="55" spans="1:54" x14ac:dyDescent="0.2">
      <c r="A55" s="53">
        <v>589000</v>
      </c>
      <c r="B55" s="54" t="s">
        <v>193</v>
      </c>
      <c r="C55" s="135" t="s">
        <v>185</v>
      </c>
      <c r="D55" s="194" t="s">
        <v>89</v>
      </c>
      <c r="E55" s="131" t="s">
        <v>18</v>
      </c>
      <c r="F55" s="856">
        <f>PROPOSTA!O55</f>
        <v>0</v>
      </c>
      <c r="G55" s="857">
        <f>PROPOSTA!Q55</f>
        <v>0</v>
      </c>
      <c r="H55" s="858"/>
      <c r="I55" s="179">
        <f t="shared" si="14"/>
        <v>0</v>
      </c>
      <c r="J55" s="898">
        <f t="shared" si="13"/>
        <v>0</v>
      </c>
      <c r="K55" s="899">
        <f t="shared" si="11"/>
        <v>0</v>
      </c>
      <c r="L55" s="275">
        <f>SUM('med_SEM REEQ:med i'!L55,saldo!L55)</f>
        <v>0</v>
      </c>
      <c r="M55" s="852">
        <f>SUM('med_SEM REEQ:med i'!M55,saldo!M55)</f>
        <v>0</v>
      </c>
      <c r="N55" s="853"/>
      <c r="O55" s="854"/>
      <c r="P55" s="855">
        <f>SUM('med_SEM REEQ:med i'!P55,saldo!P55)</f>
        <v>0</v>
      </c>
      <c r="Q55" s="853"/>
      <c r="R55" s="854"/>
      <c r="S55" s="186">
        <f>SUM('med_SEM REEQ:med i'!S55,saldo!S55)</f>
        <v>0</v>
      </c>
      <c r="U55" s="46" t="str">
        <f t="shared" si="3"/>
        <v/>
      </c>
      <c r="W55" s="272"/>
      <c r="X55" s="270"/>
      <c r="Y55" s="239">
        <f>IF(PROPOSTA!R55-global!L55&lt;0,"excesso",PROPOSTA!R55-global!L55)</f>
        <v>0</v>
      </c>
      <c r="AY55" s="69"/>
      <c r="AZ55" s="69"/>
      <c r="BA55" s="69"/>
      <c r="BB55" s="69"/>
    </row>
    <row r="56" spans="1:54" x14ac:dyDescent="0.2">
      <c r="A56" s="53">
        <v>589000</v>
      </c>
      <c r="B56" s="54" t="s">
        <v>193</v>
      </c>
      <c r="C56" s="135" t="s">
        <v>186</v>
      </c>
      <c r="D56" s="194" t="s">
        <v>89</v>
      </c>
      <c r="E56" s="131" t="s">
        <v>18</v>
      </c>
      <c r="F56" s="856">
        <f>PROPOSTA!O56</f>
        <v>0</v>
      </c>
      <c r="G56" s="857">
        <f>PROPOSTA!Q56</f>
        <v>0</v>
      </c>
      <c r="H56" s="858"/>
      <c r="I56" s="179">
        <f t="shared" si="14"/>
        <v>0</v>
      </c>
      <c r="J56" s="898">
        <f t="shared" si="13"/>
        <v>0</v>
      </c>
      <c r="K56" s="899">
        <f t="shared" si="11"/>
        <v>0</v>
      </c>
      <c r="L56" s="275">
        <f>SUM('med_SEM REEQ:med i'!L56,saldo!L56)</f>
        <v>0</v>
      </c>
      <c r="M56" s="852">
        <f>SUM('med_SEM REEQ:med i'!M56,saldo!M56)</f>
        <v>0</v>
      </c>
      <c r="N56" s="853"/>
      <c r="O56" s="854"/>
      <c r="P56" s="855">
        <f>SUM('med_SEM REEQ:med i'!P56,saldo!P56)</f>
        <v>0</v>
      </c>
      <c r="Q56" s="853"/>
      <c r="R56" s="854"/>
      <c r="S56" s="186">
        <f>SUM('med_SEM REEQ:med i'!S56,saldo!S56)</f>
        <v>0</v>
      </c>
      <c r="U56" s="46" t="str">
        <f t="shared" si="3"/>
        <v/>
      </c>
      <c r="W56" s="272"/>
      <c r="X56" s="270"/>
      <c r="Y56" s="239">
        <f>IF(PROPOSTA!R56-global!L56&lt;0,"excesso",PROPOSTA!R56-global!L56)</f>
        <v>0</v>
      </c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Y56" s="69"/>
      <c r="AZ56" s="69"/>
      <c r="BA56" s="69"/>
      <c r="BB56" s="69"/>
    </row>
    <row r="57" spans="1:54" x14ac:dyDescent="0.2">
      <c r="A57" s="53">
        <v>589000</v>
      </c>
      <c r="B57" s="54" t="s">
        <v>193</v>
      </c>
      <c r="C57" s="135" t="s">
        <v>187</v>
      </c>
      <c r="D57" s="194" t="s">
        <v>89</v>
      </c>
      <c r="E57" s="131" t="s">
        <v>18</v>
      </c>
      <c r="F57" s="856">
        <f>PROPOSTA!O57</f>
        <v>0</v>
      </c>
      <c r="G57" s="857">
        <f>PROPOSTA!Q57</f>
        <v>0</v>
      </c>
      <c r="H57" s="858"/>
      <c r="I57" s="179">
        <f t="shared" si="14"/>
        <v>0</v>
      </c>
      <c r="J57" s="898">
        <f t="shared" si="13"/>
        <v>0</v>
      </c>
      <c r="K57" s="899">
        <f t="shared" si="11"/>
        <v>0</v>
      </c>
      <c r="L57" s="275">
        <f>SUM('med_SEM REEQ:med i'!L57,saldo!L57)</f>
        <v>0</v>
      </c>
      <c r="M57" s="852">
        <f>SUM('med_SEM REEQ:med i'!M57,saldo!M57)</f>
        <v>0</v>
      </c>
      <c r="N57" s="853"/>
      <c r="O57" s="854"/>
      <c r="P57" s="855">
        <f>SUM('med_SEM REEQ:med i'!P57,saldo!P57)</f>
        <v>0</v>
      </c>
      <c r="Q57" s="853"/>
      <c r="R57" s="854"/>
      <c r="S57" s="186">
        <f>SUM('med_SEM REEQ:med i'!S57,saldo!S57)</f>
        <v>0</v>
      </c>
      <c r="U57" s="46" t="str">
        <f t="shared" si="3"/>
        <v/>
      </c>
      <c r="W57" s="272"/>
      <c r="X57" s="270"/>
      <c r="Y57" s="239">
        <f>IF(PROPOSTA!R57-global!L57&lt;0,"excesso",PROPOSTA!R57-global!L57)</f>
        <v>0</v>
      </c>
      <c r="AY57" s="69"/>
      <c r="AZ57" s="69"/>
      <c r="BA57" s="69"/>
      <c r="BB57" s="69"/>
    </row>
    <row r="58" spans="1:54" x14ac:dyDescent="0.2">
      <c r="A58" s="55">
        <v>589000</v>
      </c>
      <c r="B58" s="56" t="s">
        <v>193</v>
      </c>
      <c r="C58" s="136" t="s">
        <v>188</v>
      </c>
      <c r="D58" s="194" t="s">
        <v>89</v>
      </c>
      <c r="E58" s="131" t="s">
        <v>18</v>
      </c>
      <c r="F58" s="856">
        <f>PROPOSTA!O58</f>
        <v>0</v>
      </c>
      <c r="G58" s="857">
        <f>PROPOSTA!Q58</f>
        <v>0</v>
      </c>
      <c r="H58" s="858"/>
      <c r="I58" s="179">
        <f t="shared" si="14"/>
        <v>0</v>
      </c>
      <c r="J58" s="898">
        <f t="shared" ref="J58:J66" si="15">IF(F58=0,0,F58*(1+I58))</f>
        <v>0</v>
      </c>
      <c r="K58" s="899">
        <f t="shared" ref="K58:K66" si="16">G58+J58</f>
        <v>0</v>
      </c>
      <c r="L58" s="275">
        <f>SUM('med_SEM REEQ:med i'!L58,saldo!L58)</f>
        <v>0</v>
      </c>
      <c r="M58" s="852">
        <f>SUM('med_SEM REEQ:med i'!M58,saldo!M58)</f>
        <v>0</v>
      </c>
      <c r="N58" s="853"/>
      <c r="O58" s="854"/>
      <c r="P58" s="855">
        <f>SUM('med_SEM REEQ:med i'!P58,saldo!P58)</f>
        <v>0</v>
      </c>
      <c r="Q58" s="853"/>
      <c r="R58" s="854"/>
      <c r="S58" s="186">
        <f>SUM('med_SEM REEQ:med i'!S58,saldo!S58)</f>
        <v>0</v>
      </c>
      <c r="U58" s="46" t="str">
        <f t="shared" si="3"/>
        <v/>
      </c>
      <c r="W58" s="272"/>
      <c r="X58" s="270"/>
      <c r="Y58" s="239">
        <f>IF(PROPOSTA!R58-global!L58&lt;0,"excesso",PROPOSTA!R58-global!L58)</f>
        <v>0</v>
      </c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Y58" s="69"/>
      <c r="AZ58" s="69"/>
      <c r="BA58" s="69"/>
      <c r="BB58" s="69"/>
    </row>
    <row r="59" spans="1:54" x14ac:dyDescent="0.2">
      <c r="A59" s="55">
        <v>589000</v>
      </c>
      <c r="B59" s="56" t="s">
        <v>193</v>
      </c>
      <c r="C59" s="136" t="s">
        <v>189</v>
      </c>
      <c r="D59" s="194" t="s">
        <v>89</v>
      </c>
      <c r="E59" s="131" t="s">
        <v>18</v>
      </c>
      <c r="F59" s="856">
        <f>PROPOSTA!O59</f>
        <v>0</v>
      </c>
      <c r="G59" s="857">
        <f>PROPOSTA!Q59</f>
        <v>0</v>
      </c>
      <c r="H59" s="858"/>
      <c r="I59" s="179">
        <f t="shared" si="14"/>
        <v>0</v>
      </c>
      <c r="J59" s="898">
        <f t="shared" ref="J59:J61" si="17">IF(F59=0,0,F59*(1+I59))</f>
        <v>0</v>
      </c>
      <c r="K59" s="899">
        <f t="shared" ref="K59:K61" si="18">G59+J59</f>
        <v>0</v>
      </c>
      <c r="L59" s="275">
        <f>SUM('med_SEM REEQ:med i'!L59,saldo!L62)</f>
        <v>0</v>
      </c>
      <c r="M59" s="852">
        <f>SUM('med_SEM REEQ:med i'!M59,saldo!M59)</f>
        <v>0</v>
      </c>
      <c r="N59" s="853"/>
      <c r="O59" s="854"/>
      <c r="P59" s="855">
        <f>SUM('med_SEM REEQ:med i'!P59,saldo!P59)</f>
        <v>0</v>
      </c>
      <c r="Q59" s="853"/>
      <c r="R59" s="854"/>
      <c r="S59" s="186">
        <f>SUM('med_SEM REEQ:med i'!S59,saldo!S62)</f>
        <v>0</v>
      </c>
      <c r="U59" s="46" t="str">
        <f t="shared" ref="U59:U61" si="19">IF(T59="X","x",IF(P59&gt;0,"x",""))</f>
        <v/>
      </c>
      <c r="W59" s="272"/>
      <c r="X59" s="270"/>
      <c r="Y59" s="239">
        <f>IF(PROPOSTA!R59-global!L59&lt;0,"excesso",PROPOSTA!R59-global!L59)</f>
        <v>0</v>
      </c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Y59" s="69"/>
      <c r="AZ59" s="69"/>
      <c r="BA59" s="69"/>
      <c r="BB59" s="69"/>
    </row>
    <row r="60" spans="1:54" x14ac:dyDescent="0.2">
      <c r="A60" s="55">
        <v>589000</v>
      </c>
      <c r="B60" s="56" t="s">
        <v>193</v>
      </c>
      <c r="C60" s="136" t="s">
        <v>190</v>
      </c>
      <c r="D60" s="194" t="s">
        <v>89</v>
      </c>
      <c r="E60" s="131" t="s">
        <v>18</v>
      </c>
      <c r="F60" s="856">
        <f>PROPOSTA!O60</f>
        <v>0</v>
      </c>
      <c r="G60" s="857">
        <f>PROPOSTA!Q60</f>
        <v>0</v>
      </c>
      <c r="H60" s="858"/>
      <c r="I60" s="179">
        <f t="shared" si="14"/>
        <v>0</v>
      </c>
      <c r="J60" s="898">
        <f t="shared" si="17"/>
        <v>0</v>
      </c>
      <c r="K60" s="899">
        <f t="shared" si="18"/>
        <v>0</v>
      </c>
      <c r="L60" s="275">
        <f>SUM('med_SEM REEQ:med i'!L60,saldo!L63)</f>
        <v>0</v>
      </c>
      <c r="M60" s="852">
        <f>SUM('med_SEM REEQ:med i'!M60,saldo!M60)</f>
        <v>0</v>
      </c>
      <c r="N60" s="853"/>
      <c r="O60" s="854"/>
      <c r="P60" s="855">
        <f>SUM('med_SEM REEQ:med i'!P60,saldo!P60)</f>
        <v>0</v>
      </c>
      <c r="Q60" s="853"/>
      <c r="R60" s="854"/>
      <c r="S60" s="186">
        <f>SUM('med_SEM REEQ:med i'!S60,saldo!S63)</f>
        <v>0</v>
      </c>
      <c r="U60" s="46" t="str">
        <f t="shared" si="19"/>
        <v/>
      </c>
      <c r="W60" s="272"/>
      <c r="X60" s="270"/>
      <c r="Y60" s="239">
        <f>IF(PROPOSTA!R60-global!L60&lt;0,"excesso",PROPOSTA!R60-global!L60)</f>
        <v>0</v>
      </c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Y60" s="69"/>
      <c r="AZ60" s="69"/>
      <c r="BA60" s="69"/>
      <c r="BB60" s="69"/>
    </row>
    <row r="61" spans="1:54" x14ac:dyDescent="0.2">
      <c r="A61" s="55">
        <v>589000</v>
      </c>
      <c r="B61" s="56" t="s">
        <v>193</v>
      </c>
      <c r="C61" s="136" t="s">
        <v>191</v>
      </c>
      <c r="D61" s="194" t="s">
        <v>89</v>
      </c>
      <c r="E61" s="131" t="s">
        <v>18</v>
      </c>
      <c r="F61" s="856">
        <f>PROPOSTA!O61</f>
        <v>0</v>
      </c>
      <c r="G61" s="857">
        <f>PROPOSTA!Q61</f>
        <v>0</v>
      </c>
      <c r="H61" s="858"/>
      <c r="I61" s="179">
        <f t="shared" si="14"/>
        <v>0</v>
      </c>
      <c r="J61" s="898">
        <f t="shared" si="17"/>
        <v>0</v>
      </c>
      <c r="K61" s="899">
        <f t="shared" si="18"/>
        <v>0</v>
      </c>
      <c r="L61" s="275">
        <f>SUM('med_SEM REEQ:med i'!L61,saldo!L64)</f>
        <v>0</v>
      </c>
      <c r="M61" s="852">
        <f>SUM('med_SEM REEQ:med i'!M61,saldo!M61)</f>
        <v>0</v>
      </c>
      <c r="N61" s="853"/>
      <c r="O61" s="854"/>
      <c r="P61" s="855">
        <f>SUM('med_SEM REEQ:med i'!P61,saldo!P61)</f>
        <v>0</v>
      </c>
      <c r="Q61" s="853"/>
      <c r="R61" s="854"/>
      <c r="S61" s="186">
        <f>SUM('med_SEM REEQ:med i'!S61,saldo!S64)</f>
        <v>0</v>
      </c>
      <c r="U61" s="46" t="str">
        <f t="shared" si="19"/>
        <v/>
      </c>
      <c r="W61" s="272"/>
      <c r="X61" s="270"/>
      <c r="Y61" s="239">
        <f>IF(PROPOSTA!R61-global!L61&lt;0,"excesso",PROPOSTA!R61-global!L61)</f>
        <v>0</v>
      </c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Y61" s="69"/>
      <c r="AZ61" s="69"/>
      <c r="BA61" s="69"/>
      <c r="BB61" s="69"/>
    </row>
    <row r="62" spans="1:54" x14ac:dyDescent="0.2">
      <c r="A62" s="53">
        <v>589030</v>
      </c>
      <c r="B62" s="54" t="s">
        <v>193</v>
      </c>
      <c r="C62" s="135" t="s">
        <v>196</v>
      </c>
      <c r="D62" s="194" t="s">
        <v>200</v>
      </c>
      <c r="E62" s="131" t="s">
        <v>18</v>
      </c>
      <c r="F62" s="856">
        <f>PROPOSTA!O62</f>
        <v>0</v>
      </c>
      <c r="G62" s="857">
        <f>PROPOSTA!Q62</f>
        <v>0</v>
      </c>
      <c r="H62" s="858"/>
      <c r="I62" s="179">
        <f t="shared" si="14"/>
        <v>0</v>
      </c>
      <c r="J62" s="898">
        <f t="shared" si="15"/>
        <v>0</v>
      </c>
      <c r="K62" s="899">
        <f t="shared" si="16"/>
        <v>0</v>
      </c>
      <c r="L62" s="275">
        <f>SUM('med_SEM REEQ:med i'!L59,saldo!L62)</f>
        <v>0</v>
      </c>
      <c r="M62" s="852">
        <f>SUM('med_SEM REEQ:med i'!M62,saldo!M62)</f>
        <v>0</v>
      </c>
      <c r="N62" s="853"/>
      <c r="O62" s="854"/>
      <c r="P62" s="855">
        <f>SUM('med_SEM REEQ:med i'!P62,saldo!P62)</f>
        <v>0</v>
      </c>
      <c r="Q62" s="853"/>
      <c r="R62" s="854"/>
      <c r="S62" s="186">
        <f>SUM('med_SEM REEQ:med i'!S59,saldo!S62)</f>
        <v>0</v>
      </c>
      <c r="U62" s="46" t="str">
        <f t="shared" si="3"/>
        <v/>
      </c>
      <c r="W62" s="272"/>
      <c r="X62" s="270"/>
      <c r="Y62" s="239">
        <f>IF(PROPOSTA!R62-global!L62&lt;0,"excesso",PROPOSTA!R62-global!L62)</f>
        <v>0</v>
      </c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Y62" s="69"/>
      <c r="AZ62" s="69"/>
      <c r="BA62" s="69"/>
      <c r="BB62" s="69"/>
    </row>
    <row r="63" spans="1:54" x14ac:dyDescent="0.2">
      <c r="A63" s="53">
        <v>589040</v>
      </c>
      <c r="B63" s="54" t="s">
        <v>193</v>
      </c>
      <c r="C63" s="135" t="s">
        <v>197</v>
      </c>
      <c r="D63" s="194" t="s">
        <v>201</v>
      </c>
      <c r="E63" s="131" t="s">
        <v>18</v>
      </c>
      <c r="F63" s="856">
        <f>PROPOSTA!O63</f>
        <v>0</v>
      </c>
      <c r="G63" s="857">
        <f>PROPOSTA!Q63</f>
        <v>0</v>
      </c>
      <c r="H63" s="858"/>
      <c r="I63" s="179">
        <f t="shared" si="14"/>
        <v>0</v>
      </c>
      <c r="J63" s="898">
        <f t="shared" ref="J63:J64" si="20">IF(F63=0,0,F63*(1+I63))</f>
        <v>0</v>
      </c>
      <c r="K63" s="899">
        <f t="shared" ref="K63:K64" si="21">G63+J63</f>
        <v>0</v>
      </c>
      <c r="L63" s="275">
        <f>SUM('med_SEM REEQ:med i'!L60,saldo!L65)</f>
        <v>0</v>
      </c>
      <c r="M63" s="852">
        <f>SUM('med_SEM REEQ:med i'!M63,saldo!M63)</f>
        <v>0</v>
      </c>
      <c r="N63" s="853"/>
      <c r="O63" s="854"/>
      <c r="P63" s="855">
        <f>SUM('med_SEM REEQ:med i'!P63,saldo!P63)</f>
        <v>0</v>
      </c>
      <c r="Q63" s="853"/>
      <c r="R63" s="854"/>
      <c r="S63" s="186">
        <f>SUM('med_SEM REEQ:med i'!S60,saldo!S65)</f>
        <v>0</v>
      </c>
      <c r="U63" s="46" t="str">
        <f t="shared" ref="U63:U64" si="22">IF(T63="X","x",IF(P63&gt;0,"x",""))</f>
        <v/>
      </c>
      <c r="W63" s="272"/>
      <c r="X63" s="270"/>
      <c r="Y63" s="239">
        <f>IF(PROPOSTA!R63-global!L63&lt;0,"excesso",PROPOSTA!R63-global!L63)</f>
        <v>0</v>
      </c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Y63" s="69"/>
      <c r="AZ63" s="69"/>
      <c r="BA63" s="69"/>
      <c r="BB63" s="69"/>
    </row>
    <row r="64" spans="1:54" x14ac:dyDescent="0.2">
      <c r="A64" s="53">
        <v>589060</v>
      </c>
      <c r="B64" s="54" t="s">
        <v>193</v>
      </c>
      <c r="C64" s="135" t="s">
        <v>198</v>
      </c>
      <c r="D64" s="194" t="s">
        <v>205</v>
      </c>
      <c r="E64" s="131" t="s">
        <v>18</v>
      </c>
      <c r="F64" s="856">
        <f>PROPOSTA!O64</f>
        <v>0</v>
      </c>
      <c r="G64" s="857">
        <f>PROPOSTA!Q64</f>
        <v>0</v>
      </c>
      <c r="H64" s="858"/>
      <c r="I64" s="179">
        <f t="shared" si="14"/>
        <v>0</v>
      </c>
      <c r="J64" s="898">
        <f t="shared" si="20"/>
        <v>0</v>
      </c>
      <c r="K64" s="899">
        <f t="shared" si="21"/>
        <v>0</v>
      </c>
      <c r="L64" s="275">
        <f>SUM('med_SEM REEQ:med i'!L61,saldo!L66)</f>
        <v>0</v>
      </c>
      <c r="M64" s="852">
        <f>SUM('med_SEM REEQ:med i'!M64,saldo!M64)</f>
        <v>0</v>
      </c>
      <c r="N64" s="853"/>
      <c r="O64" s="854"/>
      <c r="P64" s="855">
        <f>SUM('med_SEM REEQ:med i'!P64,saldo!P64)</f>
        <v>0</v>
      </c>
      <c r="Q64" s="853"/>
      <c r="R64" s="854"/>
      <c r="S64" s="186">
        <f>SUM('med_SEM REEQ:med i'!S61,saldo!S66)</f>
        <v>0</v>
      </c>
      <c r="U64" s="46" t="str">
        <f t="shared" si="22"/>
        <v/>
      </c>
      <c r="W64" s="272"/>
      <c r="X64" s="270"/>
      <c r="Y64" s="239">
        <f>IF(PROPOSTA!R64-global!L64&lt;0,"excesso",PROPOSTA!R64-global!L64)</f>
        <v>0</v>
      </c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Y64" s="69"/>
      <c r="AZ64" s="69"/>
      <c r="BA64" s="69"/>
      <c r="BB64" s="69"/>
    </row>
    <row r="65" spans="1:54" x14ac:dyDescent="0.2">
      <c r="A65" s="53">
        <v>589050</v>
      </c>
      <c r="B65" s="54" t="s">
        <v>193</v>
      </c>
      <c r="C65" s="135" t="s">
        <v>192</v>
      </c>
      <c r="D65" s="194" t="s">
        <v>90</v>
      </c>
      <c r="E65" s="131" t="s">
        <v>18</v>
      </c>
      <c r="F65" s="856">
        <f>PROPOSTA!O65</f>
        <v>0</v>
      </c>
      <c r="G65" s="857">
        <f>PROPOSTA!Q65</f>
        <v>0</v>
      </c>
      <c r="H65" s="858"/>
      <c r="I65" s="179">
        <f t="shared" si="14"/>
        <v>0</v>
      </c>
      <c r="J65" s="898">
        <f t="shared" si="15"/>
        <v>0</v>
      </c>
      <c r="K65" s="899">
        <f t="shared" si="16"/>
        <v>0</v>
      </c>
      <c r="L65" s="275">
        <f>SUM('med_SEM REEQ:med i'!L60,saldo!L65)</f>
        <v>0</v>
      </c>
      <c r="M65" s="852">
        <f>SUM('med_SEM REEQ:med i'!M65,saldo!M65)</f>
        <v>0</v>
      </c>
      <c r="N65" s="853"/>
      <c r="O65" s="854"/>
      <c r="P65" s="855">
        <f>SUM('med_SEM REEQ:med i'!P65,saldo!P65)</f>
        <v>0</v>
      </c>
      <c r="Q65" s="853"/>
      <c r="R65" s="854"/>
      <c r="S65" s="186">
        <f>SUM('med_SEM REEQ:med i'!S60,saldo!S65)</f>
        <v>0</v>
      </c>
      <c r="U65" s="46" t="str">
        <f t="shared" si="3"/>
        <v/>
      </c>
      <c r="W65" s="272"/>
      <c r="X65" s="270"/>
      <c r="Y65" s="239">
        <f>IF(PROPOSTA!R65-global!L65&lt;0,"excesso",PROPOSTA!R65-global!L65)</f>
        <v>0</v>
      </c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Y65" s="69"/>
      <c r="AZ65" s="69"/>
      <c r="BA65" s="69"/>
      <c r="BB65" s="69"/>
    </row>
    <row r="66" spans="1:54" ht="10.8" thickBot="1" x14ac:dyDescent="0.25">
      <c r="A66" s="415">
        <v>589180</v>
      </c>
      <c r="B66" s="418" t="s">
        <v>193</v>
      </c>
      <c r="C66" s="419" t="s">
        <v>199</v>
      </c>
      <c r="D66" s="196" t="s">
        <v>202</v>
      </c>
      <c r="E66" s="420" t="s">
        <v>18</v>
      </c>
      <c r="F66" s="874">
        <f>PROPOSTA!O66</f>
        <v>0</v>
      </c>
      <c r="G66" s="875">
        <f>PROPOSTA!Q66</f>
        <v>0</v>
      </c>
      <c r="H66" s="876"/>
      <c r="I66" s="421">
        <f>$S$8</f>
        <v>0</v>
      </c>
      <c r="J66" s="900">
        <f t="shared" si="15"/>
        <v>0</v>
      </c>
      <c r="K66" s="901">
        <f t="shared" si="16"/>
        <v>0</v>
      </c>
      <c r="L66" s="276">
        <f>SUM('med_SEM REEQ:med i'!L61,saldo!L66)</f>
        <v>0</v>
      </c>
      <c r="M66" s="872">
        <f>SUM('med_SEM REEQ:med i'!M66,saldo!M66)</f>
        <v>0</v>
      </c>
      <c r="N66" s="863"/>
      <c r="O66" s="864"/>
      <c r="P66" s="862">
        <f>SUM('med_SEM REEQ:med i'!P66,saldo!P66)</f>
        <v>0</v>
      </c>
      <c r="Q66" s="863"/>
      <c r="R66" s="864"/>
      <c r="S66" s="188">
        <f>SUM('med_SEM REEQ:med i'!S61,saldo!S66)</f>
        <v>0</v>
      </c>
      <c r="U66" s="46" t="str">
        <f t="shared" si="3"/>
        <v/>
      </c>
      <c r="W66" s="272"/>
      <c r="X66" s="270"/>
      <c r="Y66" s="239">
        <f>IF(PROPOSTA!R66-global!L66&lt;0,"excesso",PROPOSTA!R66-global!L66)</f>
        <v>0</v>
      </c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Y66" s="69"/>
      <c r="AZ66" s="69"/>
      <c r="BA66" s="69"/>
      <c r="BB66" s="69"/>
    </row>
    <row r="67" spans="1:54" ht="4.2" customHeight="1" thickBot="1" x14ac:dyDescent="0.25">
      <c r="A67" s="489"/>
      <c r="D67" s="9" t="s">
        <v>100</v>
      </c>
      <c r="N67" s="191"/>
      <c r="O67" s="191"/>
      <c r="T67" s="59" t="s">
        <v>20</v>
      </c>
      <c r="U67" s="60"/>
      <c r="AY67" s="69"/>
      <c r="AZ67" s="69"/>
      <c r="BA67" s="69"/>
      <c r="BB67" s="69"/>
    </row>
    <row r="68" spans="1:54" ht="10.8" thickBot="1" x14ac:dyDescent="0.25">
      <c r="A68" s="61" t="s">
        <v>20</v>
      </c>
      <c r="B68" s="62"/>
      <c r="C68" s="63" t="s">
        <v>83</v>
      </c>
      <c r="D68" s="200" t="s">
        <v>100</v>
      </c>
      <c r="E68" s="64"/>
      <c r="F68" s="64"/>
      <c r="G68" s="64"/>
      <c r="H68" s="64"/>
      <c r="I68" s="66"/>
      <c r="J68" s="67"/>
      <c r="K68" s="67"/>
      <c r="L68" s="434"/>
      <c r="M68" s="865">
        <f t="shared" ref="M68:S68" si="23">SUBTOTAL(9,M12:M66)</f>
        <v>0</v>
      </c>
      <c r="N68" s="866">
        <f t="shared" si="23"/>
        <v>0</v>
      </c>
      <c r="O68" s="867">
        <f t="shared" si="23"/>
        <v>0</v>
      </c>
      <c r="P68" s="868">
        <f t="shared" si="23"/>
        <v>0</v>
      </c>
      <c r="Q68" s="866">
        <f t="shared" si="23"/>
        <v>0</v>
      </c>
      <c r="R68" s="867">
        <f t="shared" si="23"/>
        <v>0</v>
      </c>
      <c r="S68" s="435">
        <f t="shared" si="23"/>
        <v>0</v>
      </c>
      <c r="T68" s="59" t="s">
        <v>20</v>
      </c>
      <c r="U68" s="241" t="s">
        <v>20</v>
      </c>
      <c r="W68" s="67"/>
      <c r="X68" s="67"/>
      <c r="Y68" s="67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Y68" s="69"/>
      <c r="AZ68" s="69"/>
      <c r="BA68" s="69"/>
      <c r="BB68" s="69"/>
    </row>
    <row r="69" spans="1:54" ht="10.8" thickBot="1" x14ac:dyDescent="0.25">
      <c r="A69" s="61"/>
      <c r="M69" s="69"/>
      <c r="N69" s="191"/>
      <c r="O69" s="191"/>
      <c r="T69" s="59" t="s">
        <v>20</v>
      </c>
      <c r="U69" s="9" t="s">
        <v>100</v>
      </c>
      <c r="AY69" s="69"/>
      <c r="AZ69" s="69"/>
      <c r="BA69" s="69"/>
      <c r="BB69" s="69"/>
    </row>
    <row r="70" spans="1:54" ht="42.6" customHeight="1" thickBot="1" x14ac:dyDescent="0.45">
      <c r="A70" s="228"/>
      <c r="B70" s="229"/>
      <c r="C70" s="230" t="s">
        <v>105</v>
      </c>
      <c r="D70" s="231"/>
      <c r="E70" s="231"/>
      <c r="F70" s="231"/>
      <c r="G70" s="231"/>
      <c r="H70" s="231"/>
      <c r="I70" s="231"/>
      <c r="J70" s="231"/>
      <c r="K70" s="231"/>
      <c r="L70" s="232"/>
      <c r="M70" s="233" t="s">
        <v>106</v>
      </c>
      <c r="N70" s="233" t="s">
        <v>143</v>
      </c>
      <c r="O70" s="233" t="s">
        <v>144</v>
      </c>
      <c r="P70" s="233" t="s">
        <v>107</v>
      </c>
      <c r="Q70" s="233" t="s">
        <v>108</v>
      </c>
      <c r="R70" s="231"/>
      <c r="S70" s="233" t="s">
        <v>109</v>
      </c>
      <c r="U70" s="9" t="s">
        <v>100</v>
      </c>
      <c r="W70" s="9" t="s">
        <v>113</v>
      </c>
      <c r="Y70" s="9" t="s">
        <v>136</v>
      </c>
      <c r="AU70" s="69"/>
      <c r="AV70" s="69"/>
      <c r="AY70" s="69"/>
      <c r="AZ70" s="69"/>
      <c r="BA70" s="69"/>
      <c r="BB70" s="69"/>
    </row>
    <row r="71" spans="1:54" ht="10.8" thickBot="1" x14ac:dyDescent="0.25">
      <c r="A71" s="61" t="s">
        <v>20</v>
      </c>
      <c r="B71" s="62"/>
      <c r="C71" s="63" t="s">
        <v>92</v>
      </c>
      <c r="D71" s="64"/>
      <c r="E71" s="64"/>
      <c r="F71" s="64"/>
      <c r="G71" s="64"/>
      <c r="H71" s="64"/>
      <c r="I71" s="70"/>
      <c r="J71" s="67"/>
      <c r="K71" s="67"/>
      <c r="L71" s="68"/>
      <c r="M71" s="307">
        <f>SUMIF($D$12:$D$66,"CAP 50/70",M12:M66)</f>
        <v>0</v>
      </c>
      <c r="N71" s="307">
        <f>SUM('med_SEM REEQ:med i'!N71,saldo!N71)</f>
        <v>0</v>
      </c>
      <c r="O71" s="307">
        <f>SUM('med_SEM REEQ:med i'!O71,saldo!O71)</f>
        <v>0</v>
      </c>
      <c r="P71" s="307">
        <f>SUM('med_SEM REEQ:med i'!P71,saldo!P71)</f>
        <v>0</v>
      </c>
      <c r="Q71" s="192">
        <f>SUM('med_SEM REEQ:med i'!Q71,saldo!Q71)</f>
        <v>0</v>
      </c>
      <c r="R71" s="307"/>
      <c r="S71" s="307">
        <f>SUM('med_SEM REEQ:med i'!S71,saldo!S71)</f>
        <v>0</v>
      </c>
      <c r="U71" s="241" t="str">
        <f>IF(M71&gt;0,"x","")</f>
        <v/>
      </c>
      <c r="W71" s="500">
        <f t="shared" ref="W71:W82" si="24">IF(N71=0,0,O71/N71-1)</f>
        <v>0</v>
      </c>
      <c r="X71" s="191"/>
      <c r="Y71" s="501">
        <f>'med-soma'!S71+saldo!S71</f>
        <v>0</v>
      </c>
      <c r="AD71" s="72"/>
      <c r="AE71" s="72"/>
      <c r="AU71" s="69"/>
      <c r="AV71" s="69"/>
      <c r="AY71" s="69"/>
      <c r="AZ71" s="69"/>
      <c r="BA71" s="69"/>
      <c r="BB71" s="69"/>
    </row>
    <row r="72" spans="1:54" ht="10.8" thickBot="1" x14ac:dyDescent="0.25">
      <c r="A72" s="61" t="s">
        <v>20</v>
      </c>
      <c r="B72" s="62"/>
      <c r="C72" s="63" t="s">
        <v>93</v>
      </c>
      <c r="D72" s="64"/>
      <c r="E72" s="64"/>
      <c r="F72" s="64"/>
      <c r="G72" s="64"/>
      <c r="H72" s="64"/>
      <c r="I72" s="70"/>
      <c r="J72" s="67"/>
      <c r="K72" s="67"/>
      <c r="L72" s="68"/>
      <c r="M72" s="307">
        <f>SUMIF($D$12:$D$66,"CAP Borracha",M12:M66)</f>
        <v>0</v>
      </c>
      <c r="N72" s="307">
        <f>SUM('med_SEM REEQ:med i'!N72,saldo!N72)</f>
        <v>0</v>
      </c>
      <c r="O72" s="307">
        <f>SUM('med_SEM REEQ:med i'!O72,saldo!O72)</f>
        <v>0</v>
      </c>
      <c r="P72" s="307">
        <f>SUM('med_SEM REEQ:med i'!P72,saldo!P72)</f>
        <v>0</v>
      </c>
      <c r="Q72" s="192">
        <f>SUM('med_SEM REEQ:med i'!Q72,saldo!Q72)</f>
        <v>0</v>
      </c>
      <c r="R72" s="307"/>
      <c r="S72" s="307">
        <f>SUM('med_SEM REEQ:med i'!S72,saldo!S72)</f>
        <v>0</v>
      </c>
      <c r="U72" s="241" t="str">
        <f t="shared" ref="U72:U82" si="25">IF(M72&gt;0,"x","")</f>
        <v/>
      </c>
      <c r="W72" s="500">
        <f t="shared" si="24"/>
        <v>0</v>
      </c>
      <c r="X72" s="191"/>
      <c r="Y72" s="501">
        <f>'med-soma'!S72+saldo!S72</f>
        <v>0</v>
      </c>
      <c r="AU72" s="69"/>
      <c r="AV72" s="69"/>
      <c r="AY72" s="69"/>
      <c r="AZ72" s="69"/>
      <c r="BA72" s="69"/>
      <c r="BB72" s="69"/>
    </row>
    <row r="73" spans="1:54" ht="10.8" thickBot="1" x14ac:dyDescent="0.25">
      <c r="A73" s="61" t="s">
        <v>20</v>
      </c>
      <c r="B73" s="62"/>
      <c r="C73" s="63" t="s">
        <v>204</v>
      </c>
      <c r="D73" s="64"/>
      <c r="E73" s="64"/>
      <c r="F73" s="64"/>
      <c r="G73" s="64"/>
      <c r="H73" s="64"/>
      <c r="I73" s="70"/>
      <c r="J73" s="67"/>
      <c r="K73" s="67"/>
      <c r="L73" s="68"/>
      <c r="M73" s="307">
        <f>SUMIF($D$12:$D$66,"CAP (55/75)",M12:M66)</f>
        <v>0</v>
      </c>
      <c r="N73" s="307">
        <f>SUM('med_SEM REEQ:med i'!N73,saldo!N73)</f>
        <v>0</v>
      </c>
      <c r="O73" s="307">
        <f>SUM('med_SEM REEQ:med i'!O73,saldo!O73)</f>
        <v>0</v>
      </c>
      <c r="P73" s="307">
        <f>SUM('med_SEM REEQ:med i'!P73,saldo!P73)</f>
        <v>0</v>
      </c>
      <c r="Q73" s="192">
        <f>SUM('med_SEM REEQ:med i'!Q73,saldo!Q73)</f>
        <v>0</v>
      </c>
      <c r="R73" s="307"/>
      <c r="S73" s="307">
        <f>SUM('med_SEM REEQ:med i'!S73,saldo!S73)</f>
        <v>0</v>
      </c>
      <c r="U73" s="241" t="str">
        <f t="shared" si="25"/>
        <v/>
      </c>
      <c r="W73" s="500">
        <f t="shared" si="24"/>
        <v>0</v>
      </c>
      <c r="X73" s="191"/>
      <c r="Y73" s="501">
        <f>'med-soma'!S73+saldo!S73</f>
        <v>0</v>
      </c>
      <c r="AD73" s="72"/>
      <c r="AE73" s="72"/>
      <c r="AU73" s="69"/>
      <c r="AV73" s="69"/>
      <c r="AY73" s="69"/>
      <c r="AZ73" s="69"/>
      <c r="BA73" s="69"/>
      <c r="BB73" s="69"/>
    </row>
    <row r="74" spans="1:54" ht="10.8" thickBot="1" x14ac:dyDescent="0.25">
      <c r="A74" s="61" t="s">
        <v>20</v>
      </c>
      <c r="B74" s="62"/>
      <c r="C74" s="63" t="s">
        <v>94</v>
      </c>
      <c r="D74" s="64"/>
      <c r="E74" s="64"/>
      <c r="F74" s="64"/>
      <c r="G74" s="64"/>
      <c r="H74" s="64"/>
      <c r="I74" s="70"/>
      <c r="J74" s="67"/>
      <c r="K74" s="67"/>
      <c r="L74" s="68"/>
      <c r="M74" s="307">
        <f>SUMIF($D$12:$D$66,"CAP (60/85)",M12:M66)</f>
        <v>0</v>
      </c>
      <c r="N74" s="307">
        <f>SUM('med_SEM REEQ:med i'!N74,saldo!N74)</f>
        <v>0</v>
      </c>
      <c r="O74" s="307">
        <f>SUM('med_SEM REEQ:med i'!O74,saldo!O74)</f>
        <v>0</v>
      </c>
      <c r="P74" s="307">
        <f>SUM('med_SEM REEQ:med i'!P74,saldo!P74)</f>
        <v>0</v>
      </c>
      <c r="Q74" s="192">
        <f>SUM('med_SEM REEQ:med i'!Q74,saldo!Q74)</f>
        <v>0</v>
      </c>
      <c r="R74" s="307"/>
      <c r="S74" s="307">
        <f>SUM('med_SEM REEQ:med i'!S74,saldo!S74)</f>
        <v>0</v>
      </c>
      <c r="U74" s="241" t="str">
        <f t="shared" ref="U74" si="26">IF(M74&gt;0,"x","")</f>
        <v/>
      </c>
      <c r="W74" s="500">
        <f t="shared" si="24"/>
        <v>0</v>
      </c>
      <c r="X74" s="191"/>
      <c r="Y74" s="501">
        <f>'med-soma'!S74+saldo!S74</f>
        <v>0</v>
      </c>
      <c r="AD74" s="72"/>
      <c r="AE74" s="72"/>
      <c r="AU74" s="69"/>
      <c r="AV74" s="69"/>
      <c r="AY74" s="69"/>
      <c r="AZ74" s="69"/>
      <c r="BA74" s="69"/>
      <c r="BB74" s="69"/>
    </row>
    <row r="75" spans="1:54" ht="10.8" thickBot="1" x14ac:dyDescent="0.25">
      <c r="A75" s="61" t="s">
        <v>20</v>
      </c>
      <c r="B75" s="62"/>
      <c r="C75" s="63" t="s">
        <v>206</v>
      </c>
      <c r="D75" s="64"/>
      <c r="E75" s="64"/>
      <c r="F75" s="64"/>
      <c r="G75" s="64"/>
      <c r="H75" s="64"/>
      <c r="I75" s="70"/>
      <c r="J75" s="67"/>
      <c r="K75" s="67"/>
      <c r="L75" s="68"/>
      <c r="M75" s="307">
        <f>SUMIF($D$12:$D$66,"CAP (65/90)",M12:M66)</f>
        <v>0</v>
      </c>
      <c r="N75" s="307">
        <f>SUM('med_SEM REEQ:med i'!N75,saldo!N75)</f>
        <v>0</v>
      </c>
      <c r="O75" s="307">
        <f>SUM('med_SEM REEQ:med i'!O75,saldo!O75)</f>
        <v>0</v>
      </c>
      <c r="P75" s="307">
        <f>SUM('med_SEM REEQ:med i'!P75,saldo!P75)</f>
        <v>0</v>
      </c>
      <c r="Q75" s="192">
        <f>SUM('med_SEM REEQ:med i'!Q75,saldo!Q75)</f>
        <v>0</v>
      </c>
      <c r="R75" s="307"/>
      <c r="S75" s="307">
        <f>SUM('med_SEM REEQ:med i'!S75,saldo!S75)</f>
        <v>0</v>
      </c>
      <c r="U75" s="241" t="str">
        <f t="shared" ref="U75" si="27">IF(M75&gt;0,"x","")</f>
        <v/>
      </c>
      <c r="W75" s="500">
        <f t="shared" si="24"/>
        <v>0</v>
      </c>
      <c r="X75" s="191"/>
      <c r="Y75" s="501">
        <f>'med-soma'!S75+saldo!S75</f>
        <v>0</v>
      </c>
      <c r="AD75" s="72"/>
      <c r="AE75" s="72"/>
      <c r="AU75" s="69"/>
      <c r="AV75" s="69"/>
      <c r="AY75" s="69"/>
      <c r="AZ75" s="69"/>
      <c r="BA75" s="69"/>
      <c r="BB75" s="69"/>
    </row>
    <row r="76" spans="1:54" ht="10.8" thickBot="1" x14ac:dyDescent="0.25">
      <c r="A76" s="61" t="s">
        <v>20</v>
      </c>
      <c r="B76" s="62"/>
      <c r="C76" s="63" t="s">
        <v>95</v>
      </c>
      <c r="D76" s="64"/>
      <c r="E76" s="64"/>
      <c r="F76" s="64"/>
      <c r="G76" s="64"/>
      <c r="H76" s="64"/>
      <c r="I76" s="70"/>
      <c r="J76" s="67"/>
      <c r="K76" s="67"/>
      <c r="L76" s="68"/>
      <c r="M76" s="307">
        <f>SUMIF($D$12:$D$66,"CM-30",M12:M66)</f>
        <v>0</v>
      </c>
      <c r="N76" s="307">
        <f>SUM('med_SEM REEQ:med i'!N76,saldo!N76)</f>
        <v>0</v>
      </c>
      <c r="O76" s="307">
        <f>SUM('med_SEM REEQ:med i'!O76,saldo!O76)</f>
        <v>0</v>
      </c>
      <c r="P76" s="307">
        <f>SUM('med_SEM REEQ:med i'!P76,saldo!P76)</f>
        <v>0</v>
      </c>
      <c r="Q76" s="192">
        <f>SUM('med_SEM REEQ:med i'!Q76,saldo!Q76)</f>
        <v>0</v>
      </c>
      <c r="R76" s="307"/>
      <c r="S76" s="307">
        <f>SUM('med_SEM REEQ:med i'!S76,saldo!S76)</f>
        <v>0</v>
      </c>
      <c r="U76" s="241" t="str">
        <f t="shared" si="25"/>
        <v/>
      </c>
      <c r="W76" s="500">
        <f t="shared" si="24"/>
        <v>0</v>
      </c>
      <c r="X76" s="191"/>
      <c r="Y76" s="501">
        <f>'med-soma'!S76+saldo!S76</f>
        <v>0</v>
      </c>
      <c r="AY76" s="69"/>
      <c r="AZ76" s="69"/>
      <c r="BA76" s="69"/>
      <c r="BB76" s="69"/>
    </row>
    <row r="77" spans="1:54" ht="10.8" thickBot="1" x14ac:dyDescent="0.25">
      <c r="A77" s="61" t="s">
        <v>20</v>
      </c>
      <c r="B77" s="62"/>
      <c r="C77" s="63" t="s">
        <v>96</v>
      </c>
      <c r="D77" s="64"/>
      <c r="E77" s="64"/>
      <c r="F77" s="64"/>
      <c r="G77" s="64"/>
      <c r="H77" s="64"/>
      <c r="I77" s="70"/>
      <c r="J77" s="67"/>
      <c r="K77" s="189"/>
      <c r="L77" s="190"/>
      <c r="M77" s="307">
        <f>SUMIF($D$12:$D$66,"Emulsão EAI",M12:M66)</f>
        <v>0</v>
      </c>
      <c r="N77" s="307">
        <f>SUM('med_SEM REEQ:med i'!N77,saldo!N77)</f>
        <v>0</v>
      </c>
      <c r="O77" s="307">
        <f>SUM('med_SEM REEQ:med i'!O77,saldo!O77)</f>
        <v>0</v>
      </c>
      <c r="P77" s="307">
        <f>SUM('med_SEM REEQ:med i'!P77,saldo!P77)</f>
        <v>0</v>
      </c>
      <c r="Q77" s="192">
        <f>SUM('med_SEM REEQ:med i'!Q77,saldo!Q77)</f>
        <v>0</v>
      </c>
      <c r="R77" s="307"/>
      <c r="S77" s="307">
        <f>SUM('med_SEM REEQ:med i'!S77,saldo!S77)</f>
        <v>0</v>
      </c>
      <c r="U77" s="241" t="str">
        <f t="shared" si="25"/>
        <v/>
      </c>
      <c r="W77" s="500">
        <f t="shared" si="24"/>
        <v>0</v>
      </c>
      <c r="Y77" s="501">
        <f>'med-soma'!S77+saldo!S77</f>
        <v>0</v>
      </c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Y77" s="69"/>
      <c r="AZ77" s="69"/>
      <c r="BA77" s="69"/>
      <c r="BB77" s="69"/>
    </row>
    <row r="78" spans="1:54" ht="10.8" thickBot="1" x14ac:dyDescent="0.25">
      <c r="A78" s="61" t="s">
        <v>20</v>
      </c>
      <c r="B78" s="62"/>
      <c r="C78" s="63" t="s">
        <v>207</v>
      </c>
      <c r="D78" s="64"/>
      <c r="E78" s="64"/>
      <c r="F78" s="64"/>
      <c r="G78" s="64"/>
      <c r="H78" s="64"/>
      <c r="I78" s="70"/>
      <c r="J78" s="67"/>
      <c r="K78" s="189"/>
      <c r="L78" s="190"/>
      <c r="M78" s="307">
        <f>SUMIF($D$12:$D$66,"Emulsão RM 1C",M12:M66)</f>
        <v>0</v>
      </c>
      <c r="N78" s="307">
        <f>SUM('med_SEM REEQ:med i'!N78,saldo!N78)</f>
        <v>0</v>
      </c>
      <c r="O78" s="307">
        <f>SUM('med_SEM REEQ:med i'!O78,saldo!O78)</f>
        <v>0</v>
      </c>
      <c r="P78" s="307">
        <f>SUM('med_SEM REEQ:med i'!P78,saldo!P78)</f>
        <v>0</v>
      </c>
      <c r="Q78" s="192">
        <f>SUM('med_SEM REEQ:med i'!Q78,saldo!Q78)</f>
        <v>0</v>
      </c>
      <c r="R78" s="307"/>
      <c r="S78" s="307">
        <f>SUM('med_SEM REEQ:med i'!S78,saldo!S78)</f>
        <v>0</v>
      </c>
      <c r="U78" s="241" t="str">
        <f t="shared" ref="U78" si="28">IF(M78&gt;0,"x","")</f>
        <v/>
      </c>
      <c r="W78" s="500">
        <f t="shared" si="24"/>
        <v>0</v>
      </c>
      <c r="Y78" s="501">
        <f>'med-soma'!S78+saldo!S78</f>
        <v>0</v>
      </c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Y78" s="69"/>
      <c r="AZ78" s="69"/>
      <c r="BA78" s="69"/>
      <c r="BB78" s="69"/>
    </row>
    <row r="79" spans="1:54" ht="10.8" thickBot="1" x14ac:dyDescent="0.25">
      <c r="A79" s="61" t="s">
        <v>20</v>
      </c>
      <c r="B79" s="62"/>
      <c r="C79" s="63" t="s">
        <v>97</v>
      </c>
      <c r="D79" s="64"/>
      <c r="E79" s="64"/>
      <c r="F79" s="64"/>
      <c r="G79" s="64"/>
      <c r="H79" s="64"/>
      <c r="I79" s="70"/>
      <c r="J79" s="67"/>
      <c r="K79" s="189"/>
      <c r="L79" s="190"/>
      <c r="M79" s="307">
        <f>SUMIF($D$12:$D$66,"Emulsão RM 2C",M12:M66)</f>
        <v>0</v>
      </c>
      <c r="N79" s="307">
        <f>SUM('med_SEM REEQ:med i'!N79,saldo!N79)</f>
        <v>0</v>
      </c>
      <c r="O79" s="307">
        <f>SUM('med_SEM REEQ:med i'!O79,saldo!O79)</f>
        <v>0</v>
      </c>
      <c r="P79" s="307">
        <f>SUM('med_SEM REEQ:med i'!P79,saldo!P79)</f>
        <v>0</v>
      </c>
      <c r="Q79" s="192">
        <f>SUM('med_SEM REEQ:med i'!Q79,saldo!Q79)</f>
        <v>0</v>
      </c>
      <c r="R79" s="307"/>
      <c r="S79" s="307">
        <f>SUM('med_SEM REEQ:med i'!S79,saldo!S79)</f>
        <v>0</v>
      </c>
      <c r="U79" s="241" t="str">
        <f t="shared" si="25"/>
        <v/>
      </c>
      <c r="W79" s="500">
        <f t="shared" si="24"/>
        <v>0</v>
      </c>
      <c r="Y79" s="501">
        <f>'med-soma'!S79+saldo!S79</f>
        <v>0</v>
      </c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Y79" s="69"/>
      <c r="AZ79" s="69"/>
      <c r="BA79" s="69"/>
      <c r="BB79" s="69"/>
    </row>
    <row r="80" spans="1:54" ht="10.8" thickBot="1" x14ac:dyDescent="0.25">
      <c r="A80" s="61" t="s">
        <v>20</v>
      </c>
      <c r="B80" s="62"/>
      <c r="C80" s="63" t="s">
        <v>98</v>
      </c>
      <c r="D80" s="64"/>
      <c r="E80" s="64"/>
      <c r="F80" s="64"/>
      <c r="G80" s="64"/>
      <c r="H80" s="64"/>
      <c r="I80" s="70"/>
      <c r="J80" s="67"/>
      <c r="K80" s="189"/>
      <c r="L80" s="190"/>
      <c r="M80" s="307">
        <f>SUMIF($D$12:$D$66,"Emulsão RR 1C",M12:M66)</f>
        <v>0</v>
      </c>
      <c r="N80" s="307">
        <f>SUM('med_SEM REEQ:med i'!N80,saldo!N80)</f>
        <v>0</v>
      </c>
      <c r="O80" s="307">
        <f>SUM('med_SEM REEQ:med i'!O80,saldo!O80)</f>
        <v>0</v>
      </c>
      <c r="P80" s="307">
        <f>SUM('med_SEM REEQ:med i'!P80,saldo!P80)</f>
        <v>0</v>
      </c>
      <c r="Q80" s="192">
        <f>SUM('med_SEM REEQ:med i'!Q80,saldo!Q80)</f>
        <v>0</v>
      </c>
      <c r="R80" s="307"/>
      <c r="S80" s="307">
        <f>SUM('med_SEM REEQ:med i'!S80,saldo!S80)</f>
        <v>0</v>
      </c>
      <c r="U80" s="241" t="str">
        <f t="shared" si="25"/>
        <v/>
      </c>
      <c r="W80" s="500">
        <f t="shared" si="24"/>
        <v>0</v>
      </c>
      <c r="Y80" s="501">
        <f>'med-soma'!S80+saldo!S80</f>
        <v>0</v>
      </c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Y80" s="69"/>
      <c r="AZ80" s="69"/>
      <c r="BA80" s="69"/>
      <c r="BB80" s="69"/>
    </row>
    <row r="81" spans="1:54" ht="10.8" thickBot="1" x14ac:dyDescent="0.25">
      <c r="A81" s="61" t="s">
        <v>20</v>
      </c>
      <c r="B81" s="62"/>
      <c r="C81" s="63" t="s">
        <v>99</v>
      </c>
      <c r="D81" s="64"/>
      <c r="E81" s="64"/>
      <c r="F81" s="64"/>
      <c r="G81" s="64"/>
      <c r="H81" s="64"/>
      <c r="I81" s="70"/>
      <c r="J81" s="67"/>
      <c r="K81" s="189"/>
      <c r="L81" s="190"/>
      <c r="M81" s="307">
        <f>SUMIF($D$12:$D$66,"Emulsão RR 2C",M12:M66)</f>
        <v>0</v>
      </c>
      <c r="N81" s="307">
        <f>SUM('med_SEM REEQ:med i'!N81,saldo!N81)</f>
        <v>0</v>
      </c>
      <c r="O81" s="307">
        <f>SUM('med_SEM REEQ:med i'!O81,saldo!O81)</f>
        <v>0</v>
      </c>
      <c r="P81" s="307">
        <f>SUM('med_SEM REEQ:med i'!P81,saldo!P81)</f>
        <v>0</v>
      </c>
      <c r="Q81" s="192">
        <f>SUM('med_SEM REEQ:med i'!Q81,saldo!Q81)</f>
        <v>0</v>
      </c>
      <c r="R81" s="307"/>
      <c r="S81" s="307">
        <f>SUM('med_SEM REEQ:med i'!S81,saldo!S81)</f>
        <v>0</v>
      </c>
      <c r="U81" s="241" t="str">
        <f t="shared" ref="U81" si="29">IF(M81&gt;0,"x","")</f>
        <v/>
      </c>
      <c r="W81" s="500">
        <f t="shared" si="24"/>
        <v>0</v>
      </c>
      <c r="Y81" s="501">
        <f>'med-soma'!S81+saldo!S81</f>
        <v>0</v>
      </c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Y81" s="69"/>
      <c r="AZ81" s="69"/>
      <c r="BA81" s="69"/>
      <c r="BB81" s="69"/>
    </row>
    <row r="82" spans="1:54" ht="10.8" thickBot="1" x14ac:dyDescent="0.25">
      <c r="A82" s="61" t="s">
        <v>20</v>
      </c>
      <c r="B82" s="62"/>
      <c r="C82" s="63" t="s">
        <v>208</v>
      </c>
      <c r="D82" s="64"/>
      <c r="E82" s="64"/>
      <c r="F82" s="64"/>
      <c r="G82" s="64"/>
      <c r="H82" s="64"/>
      <c r="I82" s="70"/>
      <c r="J82" s="67"/>
      <c r="K82" s="189"/>
      <c r="L82" s="190"/>
      <c r="M82" s="307">
        <f>SUMIF($D$12:$D$66,"RC-1C-E",M12:M66)</f>
        <v>0</v>
      </c>
      <c r="N82" s="307">
        <f>SUM('med_SEM REEQ:med i'!N82,saldo!N82)</f>
        <v>0</v>
      </c>
      <c r="O82" s="307">
        <f>SUM('med_SEM REEQ:med i'!O82,saldo!O82)</f>
        <v>0</v>
      </c>
      <c r="P82" s="307">
        <f>SUM('med_SEM REEQ:med i'!P82,saldo!P82)</f>
        <v>0</v>
      </c>
      <c r="Q82" s="192">
        <f>SUM('med_SEM REEQ:med i'!Q82,saldo!Q82)</f>
        <v>0</v>
      </c>
      <c r="R82" s="307"/>
      <c r="S82" s="307">
        <f>SUM('med_SEM REEQ:med i'!S82,saldo!S82)</f>
        <v>0</v>
      </c>
      <c r="U82" s="241" t="str">
        <f t="shared" si="25"/>
        <v/>
      </c>
      <c r="W82" s="500">
        <f t="shared" si="24"/>
        <v>0</v>
      </c>
      <c r="Y82" s="501">
        <f>'med-soma'!S82+saldo!S82</f>
        <v>0</v>
      </c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Y82" s="69"/>
      <c r="AZ82" s="69"/>
      <c r="BA82" s="69"/>
      <c r="BB82" s="69"/>
    </row>
    <row r="83" spans="1:54" ht="10.8" thickBot="1" x14ac:dyDescent="0.25">
      <c r="A83" s="449"/>
      <c r="U83" s="9" t="s">
        <v>100</v>
      </c>
      <c r="W83" s="500"/>
      <c r="Y83" s="501"/>
      <c r="AD83" s="72"/>
      <c r="AE83" s="72"/>
      <c r="AU83" s="69"/>
      <c r="AV83" s="69"/>
      <c r="AY83" s="69"/>
      <c r="AZ83" s="69"/>
      <c r="BA83" s="69"/>
      <c r="BB83" s="69"/>
    </row>
    <row r="84" spans="1:54" ht="10.8" thickBot="1" x14ac:dyDescent="0.25">
      <c r="A84" s="61" t="s">
        <v>20</v>
      </c>
      <c r="B84" s="62"/>
      <c r="C84" s="63" t="s">
        <v>84</v>
      </c>
      <c r="D84" s="64"/>
      <c r="E84" s="64"/>
      <c r="F84" s="64"/>
      <c r="G84" s="64"/>
      <c r="H84" s="64"/>
      <c r="I84" s="66"/>
      <c r="J84" s="67"/>
      <c r="K84" s="67"/>
      <c r="L84" s="68"/>
      <c r="M84" s="307">
        <f>SUM(M71:M82)</f>
        <v>0</v>
      </c>
      <c r="N84" s="307">
        <f>SUM(N71:N82)</f>
        <v>0</v>
      </c>
      <c r="O84" s="307">
        <f>SUM(O71:O82)</f>
        <v>0</v>
      </c>
      <c r="P84" s="307">
        <f>SUM(P71:P82)</f>
        <v>0</v>
      </c>
      <c r="Q84" s="198">
        <f t="shared" ref="Q84:R84" si="30">SUM(Q71:Q82)</f>
        <v>0</v>
      </c>
      <c r="R84" s="307">
        <f t="shared" si="30"/>
        <v>0</v>
      </c>
      <c r="S84" s="307">
        <f>SUM(S71:S82)</f>
        <v>0</v>
      </c>
      <c r="U84" s="241" t="str">
        <f>IF(M84&gt;0,"x","")</f>
        <v/>
      </c>
      <c r="V84" s="191"/>
      <c r="W84" s="500">
        <f>IF(N84=0,0,Q84/N84)</f>
        <v>0</v>
      </c>
      <c r="X84" s="9" t="s">
        <v>114</v>
      </c>
      <c r="Y84" s="501">
        <f>SUM(Y71:Y83)</f>
        <v>0</v>
      </c>
      <c r="AU84" s="69"/>
      <c r="AV84" s="69"/>
      <c r="AY84" s="69"/>
      <c r="AZ84" s="69"/>
      <c r="BA84" s="69"/>
      <c r="BB84" s="69"/>
    </row>
    <row r="85" spans="1:54" ht="10.8" thickBot="1" x14ac:dyDescent="0.25">
      <c r="N85" s="69"/>
      <c r="O85" s="191"/>
      <c r="P85" s="234" t="s">
        <v>110</v>
      </c>
      <c r="Q85" s="235"/>
      <c r="R85" s="236"/>
      <c r="S85" s="304">
        <f>IF(PROPOSTA!J8=0,0,ROUND(S84/PROPOSTA!J8,4))</f>
        <v>0</v>
      </c>
      <c r="U85" s="241" t="str">
        <f>IF(M84&gt;0,"x","")</f>
        <v/>
      </c>
      <c r="W85" s="500">
        <f>(S8-S7*0.75)/0.25</f>
        <v>0</v>
      </c>
      <c r="X85" s="9" t="s">
        <v>115</v>
      </c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Y85" s="69"/>
      <c r="AZ85" s="69"/>
      <c r="BA85" s="69"/>
      <c r="BB85" s="69"/>
    </row>
    <row r="86" spans="1:54" x14ac:dyDescent="0.2">
      <c r="N86" s="191"/>
      <c r="O86" s="191"/>
      <c r="AY86" s="69"/>
      <c r="AZ86" s="69"/>
      <c r="BA86" s="69"/>
      <c r="BB86" s="69"/>
    </row>
    <row r="87" spans="1:54" x14ac:dyDescent="0.2">
      <c r="N87" s="191"/>
      <c r="AD87" s="72"/>
      <c r="AE87" s="72"/>
      <c r="AY87" s="69"/>
      <c r="AZ87" s="69"/>
      <c r="BA87" s="69"/>
      <c r="BB87" s="69"/>
    </row>
    <row r="88" spans="1:54" x14ac:dyDescent="0.2">
      <c r="N88" s="191"/>
      <c r="AY88" s="69"/>
      <c r="AZ88" s="69"/>
      <c r="BA88" s="69"/>
      <c r="BB88" s="69"/>
    </row>
    <row r="89" spans="1:54" x14ac:dyDescent="0.2">
      <c r="N89" s="191"/>
      <c r="AD89" s="72"/>
      <c r="AE89" s="72"/>
      <c r="AY89" s="69"/>
      <c r="AZ89" s="69"/>
      <c r="BA89" s="69"/>
      <c r="BB89" s="69"/>
    </row>
    <row r="90" spans="1:54" x14ac:dyDescent="0.2">
      <c r="N90" s="191"/>
      <c r="AY90" s="69"/>
      <c r="AZ90" s="69"/>
      <c r="BA90" s="69"/>
      <c r="BB90" s="69"/>
    </row>
    <row r="91" spans="1:54" x14ac:dyDescent="0.2">
      <c r="N91" s="191"/>
      <c r="AD91" s="72"/>
      <c r="AE91" s="72"/>
      <c r="AY91" s="69"/>
      <c r="AZ91" s="69"/>
      <c r="BA91" s="69"/>
      <c r="BB91" s="69"/>
    </row>
    <row r="92" spans="1:54" x14ac:dyDescent="0.2">
      <c r="N92" s="191"/>
      <c r="AY92" s="69"/>
      <c r="AZ92" s="69"/>
      <c r="BA92" s="69"/>
      <c r="BB92" s="69"/>
    </row>
    <row r="93" spans="1:54" x14ac:dyDescent="0.2">
      <c r="N93" s="191"/>
      <c r="AE93" s="72"/>
      <c r="AY93" s="69"/>
      <c r="AZ93" s="69"/>
      <c r="BA93" s="69"/>
      <c r="BB93" s="69"/>
    </row>
    <row r="94" spans="1:54" x14ac:dyDescent="0.2">
      <c r="N94" s="191"/>
      <c r="AD94" s="69"/>
      <c r="AY94" s="69"/>
      <c r="AZ94" s="69"/>
      <c r="BA94" s="69"/>
      <c r="BB94" s="69"/>
    </row>
    <row r="95" spans="1:54" x14ac:dyDescent="0.2">
      <c r="AE95" s="72"/>
      <c r="AY95" s="69"/>
      <c r="AZ95" s="69"/>
      <c r="BA95" s="69"/>
      <c r="BB95" s="69"/>
    </row>
    <row r="96" spans="1:54" x14ac:dyDescent="0.2">
      <c r="AY96" s="69"/>
      <c r="AZ96" s="69"/>
      <c r="BA96" s="69"/>
      <c r="BB96" s="69"/>
    </row>
    <row r="97" spans="30:54" x14ac:dyDescent="0.2">
      <c r="AE97" s="72"/>
      <c r="AY97" s="69"/>
      <c r="AZ97" s="69"/>
      <c r="BA97" s="69"/>
      <c r="BB97" s="69"/>
    </row>
    <row r="98" spans="30:54" x14ac:dyDescent="0.2">
      <c r="AE98" s="72"/>
      <c r="AY98" s="69"/>
      <c r="AZ98" s="69"/>
      <c r="BA98" s="69"/>
      <c r="BB98" s="69"/>
    </row>
    <row r="99" spans="30:54" x14ac:dyDescent="0.2">
      <c r="AE99" s="72"/>
      <c r="AY99" s="69"/>
      <c r="AZ99" s="69"/>
      <c r="BA99" s="69"/>
      <c r="BB99" s="69"/>
    </row>
    <row r="100" spans="30:54" x14ac:dyDescent="0.2">
      <c r="AE100" s="72"/>
      <c r="AY100" s="69"/>
      <c r="AZ100" s="69"/>
      <c r="BA100" s="69"/>
      <c r="BB100" s="69"/>
    </row>
    <row r="101" spans="30:54" x14ac:dyDescent="0.2">
      <c r="AD101" s="72"/>
      <c r="AE101" s="72"/>
      <c r="AY101" s="69"/>
      <c r="AZ101" s="69"/>
      <c r="BA101" s="69"/>
      <c r="BB101" s="69"/>
    </row>
    <row r="102" spans="30:54" x14ac:dyDescent="0.2">
      <c r="AD102" s="72"/>
      <c r="AE102" s="72"/>
      <c r="AY102" s="69"/>
      <c r="AZ102" s="69"/>
      <c r="BA102" s="69"/>
      <c r="BB102" s="69"/>
    </row>
    <row r="103" spans="30:54" x14ac:dyDescent="0.2">
      <c r="AD103" s="72"/>
      <c r="AE103" s="72"/>
      <c r="AY103" s="69"/>
      <c r="AZ103" s="69"/>
      <c r="BA103" s="69"/>
      <c r="BB103" s="69"/>
    </row>
    <row r="104" spans="30:54" x14ac:dyDescent="0.2">
      <c r="AD104" s="72"/>
      <c r="AE104" s="72"/>
      <c r="AY104" s="69"/>
      <c r="AZ104" s="69"/>
      <c r="BA104" s="69"/>
      <c r="BB104" s="69"/>
    </row>
    <row r="105" spans="30:54" x14ac:dyDescent="0.2">
      <c r="AD105" s="72"/>
      <c r="AE105" s="72"/>
      <c r="AY105" s="69"/>
      <c r="AZ105" s="69"/>
      <c r="BA105" s="69"/>
      <c r="BB105" s="69"/>
    </row>
    <row r="106" spans="30:54" x14ac:dyDescent="0.2">
      <c r="AD106" s="72"/>
      <c r="AE106" s="72"/>
      <c r="AY106" s="69"/>
      <c r="AZ106" s="69"/>
      <c r="BA106" s="69"/>
      <c r="BB106" s="69"/>
    </row>
    <row r="107" spans="30:54" x14ac:dyDescent="0.2">
      <c r="AD107" s="72"/>
      <c r="AE107" s="72"/>
      <c r="AY107" s="69"/>
      <c r="AZ107" s="69"/>
      <c r="BA107" s="69"/>
      <c r="BB107" s="69"/>
    </row>
    <row r="108" spans="30:54" x14ac:dyDescent="0.2">
      <c r="AD108" s="72"/>
      <c r="AE108" s="72"/>
      <c r="AY108" s="69"/>
      <c r="AZ108" s="69"/>
      <c r="BA108" s="69"/>
      <c r="BB108" s="69"/>
    </row>
    <row r="109" spans="30:54" x14ac:dyDescent="0.2">
      <c r="AD109" s="72"/>
      <c r="AE109" s="72"/>
      <c r="AY109" s="69"/>
      <c r="AZ109" s="69"/>
      <c r="BA109" s="69"/>
      <c r="BB109" s="69"/>
    </row>
    <row r="110" spans="30:54" x14ac:dyDescent="0.2">
      <c r="AD110" s="72"/>
      <c r="AE110" s="72"/>
      <c r="AY110" s="69"/>
      <c r="AZ110" s="69"/>
      <c r="BA110" s="69"/>
      <c r="BB110" s="69"/>
    </row>
    <row r="111" spans="30:54" x14ac:dyDescent="0.2">
      <c r="AD111" s="72"/>
      <c r="AE111" s="72"/>
      <c r="AY111" s="69"/>
      <c r="AZ111" s="69"/>
      <c r="BA111" s="69"/>
      <c r="BB111" s="69"/>
    </row>
    <row r="112" spans="30:54" x14ac:dyDescent="0.2">
      <c r="AD112" s="72"/>
      <c r="AE112" s="72"/>
      <c r="AY112" s="69"/>
      <c r="AZ112" s="69"/>
      <c r="BA112" s="69"/>
      <c r="BB112" s="69"/>
    </row>
    <row r="113" spans="30:54" x14ac:dyDescent="0.2">
      <c r="AD113" s="72"/>
      <c r="AE113" s="72"/>
      <c r="AY113" s="69"/>
      <c r="AZ113" s="69"/>
      <c r="BA113" s="69"/>
      <c r="BB113" s="69"/>
    </row>
    <row r="114" spans="30:54" x14ac:dyDescent="0.2">
      <c r="AD114" s="72"/>
      <c r="AE114" s="72"/>
      <c r="AY114" s="69"/>
      <c r="AZ114" s="69"/>
      <c r="BA114" s="69"/>
      <c r="BB114" s="69"/>
    </row>
    <row r="115" spans="30:54" x14ac:dyDescent="0.2">
      <c r="AD115" s="72"/>
      <c r="AE115" s="72"/>
      <c r="AY115" s="69"/>
      <c r="AZ115" s="69"/>
      <c r="BA115" s="69"/>
      <c r="BB115" s="69"/>
    </row>
    <row r="116" spans="30:54" x14ac:dyDescent="0.2">
      <c r="AD116" s="72"/>
      <c r="AE116" s="72"/>
      <c r="AY116" s="69"/>
      <c r="AZ116" s="69"/>
      <c r="BA116" s="69"/>
      <c r="BB116" s="69"/>
    </row>
    <row r="117" spans="30:54" x14ac:dyDescent="0.2">
      <c r="AD117" s="72"/>
      <c r="AE117" s="72"/>
      <c r="AY117" s="69"/>
      <c r="AZ117" s="69"/>
      <c r="BA117" s="69"/>
      <c r="BB117" s="69"/>
    </row>
    <row r="118" spans="30:54" x14ac:dyDescent="0.2">
      <c r="AD118" s="72"/>
      <c r="AE118" s="72"/>
      <c r="AY118" s="69"/>
      <c r="AZ118" s="69"/>
      <c r="BA118" s="69"/>
      <c r="BB118" s="69"/>
    </row>
    <row r="119" spans="30:54" x14ac:dyDescent="0.2">
      <c r="AD119" s="72"/>
      <c r="AE119" s="72"/>
      <c r="AY119" s="69"/>
      <c r="AZ119" s="69"/>
      <c r="BA119" s="69"/>
      <c r="BB119" s="69"/>
    </row>
    <row r="120" spans="30:54" x14ac:dyDescent="0.2">
      <c r="AD120" s="72"/>
      <c r="AE120" s="72"/>
      <c r="AY120" s="69"/>
      <c r="AZ120" s="69"/>
      <c r="BA120" s="69"/>
      <c r="BB120" s="69"/>
    </row>
    <row r="121" spans="30:54" x14ac:dyDescent="0.2">
      <c r="AD121" s="72"/>
      <c r="AE121" s="72"/>
      <c r="AY121" s="69"/>
      <c r="AZ121" s="69"/>
      <c r="BA121" s="69"/>
      <c r="BB121" s="69"/>
    </row>
    <row r="122" spans="30:54" x14ac:dyDescent="0.2">
      <c r="AD122" s="72"/>
      <c r="AE122" s="72"/>
      <c r="AY122" s="69"/>
      <c r="AZ122" s="69"/>
      <c r="BA122" s="69"/>
      <c r="BB122" s="69"/>
    </row>
    <row r="123" spans="30:54" x14ac:dyDescent="0.2">
      <c r="AD123" s="72"/>
      <c r="AE123" s="72"/>
      <c r="AY123" s="69"/>
      <c r="AZ123" s="69"/>
      <c r="BA123" s="69"/>
      <c r="BB123" s="69"/>
    </row>
    <row r="124" spans="30:54" x14ac:dyDescent="0.2">
      <c r="AD124" s="72"/>
      <c r="AE124" s="72"/>
      <c r="AY124" s="69"/>
      <c r="AZ124" s="69"/>
      <c r="BA124" s="69"/>
      <c r="BB124" s="69"/>
    </row>
    <row r="125" spans="30:54" x14ac:dyDescent="0.2">
      <c r="AD125" s="72"/>
      <c r="AE125" s="72"/>
      <c r="AY125" s="69"/>
      <c r="AZ125" s="69"/>
      <c r="BA125" s="69"/>
      <c r="BB125" s="69"/>
    </row>
    <row r="126" spans="30:54" x14ac:dyDescent="0.2">
      <c r="AD126" s="72"/>
      <c r="AE126" s="72"/>
      <c r="AY126" s="69"/>
      <c r="AZ126" s="69"/>
      <c r="BA126" s="69"/>
      <c r="BB126" s="69"/>
    </row>
    <row r="127" spans="30:54" x14ac:dyDescent="0.2">
      <c r="AD127" s="72"/>
      <c r="AE127" s="72"/>
      <c r="AY127" s="69"/>
      <c r="AZ127" s="69"/>
      <c r="BA127" s="69"/>
      <c r="BB127" s="69"/>
    </row>
    <row r="128" spans="30:54" x14ac:dyDescent="0.2">
      <c r="AD128" s="72"/>
      <c r="AE128" s="72"/>
      <c r="AY128" s="69"/>
      <c r="AZ128" s="69"/>
      <c r="BA128" s="69"/>
      <c r="BB128" s="69"/>
    </row>
    <row r="129" spans="30:54" x14ac:dyDescent="0.2">
      <c r="AD129" s="72"/>
      <c r="AE129" s="72"/>
      <c r="AY129" s="69"/>
      <c r="AZ129" s="69"/>
      <c r="BA129" s="69"/>
      <c r="BB129" s="69"/>
    </row>
    <row r="130" spans="30:54" x14ac:dyDescent="0.2">
      <c r="AD130" s="72"/>
      <c r="AE130" s="72"/>
      <c r="AY130" s="69"/>
      <c r="AZ130" s="69"/>
      <c r="BA130" s="69"/>
      <c r="BB130" s="69"/>
    </row>
    <row r="131" spans="30:54" x14ac:dyDescent="0.2">
      <c r="AD131" s="72"/>
      <c r="AE131" s="72"/>
      <c r="AY131" s="69"/>
      <c r="AZ131" s="69"/>
      <c r="BA131" s="69"/>
      <c r="BB131" s="69"/>
    </row>
    <row r="132" spans="30:54" x14ac:dyDescent="0.2">
      <c r="AD132" s="72"/>
      <c r="AE132" s="72"/>
      <c r="AY132" s="69"/>
      <c r="AZ132" s="69"/>
      <c r="BA132" s="69"/>
      <c r="BB132" s="69"/>
    </row>
    <row r="133" spans="30:54" x14ac:dyDescent="0.2">
      <c r="AD133" s="72"/>
      <c r="AE133" s="72"/>
      <c r="AY133" s="69"/>
      <c r="AZ133" s="69"/>
      <c r="BA133" s="69"/>
      <c r="BB133" s="69"/>
    </row>
    <row r="134" spans="30:54" x14ac:dyDescent="0.2">
      <c r="AD134" s="72"/>
      <c r="AE134" s="72"/>
      <c r="AY134" s="69"/>
      <c r="AZ134" s="69"/>
      <c r="BA134" s="69"/>
      <c r="BB134" s="69"/>
    </row>
    <row r="135" spans="30:54" x14ac:dyDescent="0.2">
      <c r="AD135" s="72"/>
      <c r="AE135" s="72"/>
      <c r="AY135" s="69"/>
      <c r="AZ135" s="69"/>
      <c r="BA135" s="69"/>
      <c r="BB135" s="69"/>
    </row>
    <row r="136" spans="30:54" x14ac:dyDescent="0.2">
      <c r="AD136" s="72"/>
      <c r="AE136" s="72"/>
      <c r="AY136" s="69"/>
      <c r="AZ136" s="69"/>
      <c r="BA136" s="69"/>
      <c r="BB136" s="69"/>
    </row>
    <row r="137" spans="30:54" x14ac:dyDescent="0.2">
      <c r="AD137" s="72"/>
      <c r="AE137" s="72"/>
      <c r="AY137" s="69"/>
      <c r="AZ137" s="69"/>
      <c r="BA137" s="69"/>
      <c r="BB137" s="69"/>
    </row>
    <row r="138" spans="30:54" x14ac:dyDescent="0.2">
      <c r="AD138" s="72"/>
      <c r="AE138" s="72"/>
      <c r="AY138" s="69"/>
      <c r="AZ138" s="69"/>
      <c r="BA138" s="69"/>
      <c r="BB138" s="69"/>
    </row>
    <row r="139" spans="30:54" x14ac:dyDescent="0.2">
      <c r="AD139" s="72"/>
      <c r="AE139" s="72"/>
      <c r="AY139" s="69"/>
      <c r="AZ139" s="69"/>
      <c r="BA139" s="69"/>
      <c r="BB139" s="69"/>
    </row>
    <row r="140" spans="30:54" x14ac:dyDescent="0.2">
      <c r="AD140" s="72"/>
      <c r="AE140" s="72"/>
      <c r="AY140" s="69"/>
      <c r="AZ140" s="69"/>
      <c r="BA140" s="69"/>
      <c r="BB140" s="69"/>
    </row>
    <row r="141" spans="30:54" x14ac:dyDescent="0.2">
      <c r="AD141" s="72"/>
      <c r="AE141" s="72"/>
      <c r="AY141" s="69"/>
      <c r="AZ141" s="69"/>
      <c r="BA141" s="69"/>
      <c r="BB141" s="69"/>
    </row>
    <row r="142" spans="30:54" x14ac:dyDescent="0.2">
      <c r="AD142" s="72"/>
      <c r="AE142" s="72"/>
      <c r="AY142" s="69"/>
      <c r="AZ142" s="69"/>
      <c r="BA142" s="69"/>
      <c r="BB142" s="69"/>
    </row>
    <row r="143" spans="30:54" x14ac:dyDescent="0.2">
      <c r="AD143" s="72"/>
      <c r="AE143" s="72"/>
      <c r="AY143" s="69"/>
      <c r="AZ143" s="69"/>
      <c r="BA143" s="69"/>
      <c r="BB143" s="69"/>
    </row>
    <row r="144" spans="30:54" x14ac:dyDescent="0.2">
      <c r="AD144" s="72"/>
      <c r="AE144" s="72"/>
      <c r="AY144" s="69"/>
      <c r="AZ144" s="69"/>
      <c r="BA144" s="69"/>
      <c r="BB144" s="69"/>
    </row>
    <row r="145" spans="30:54" x14ac:dyDescent="0.2">
      <c r="AD145" s="72"/>
      <c r="AE145" s="72"/>
      <c r="AY145" s="69"/>
      <c r="AZ145" s="69"/>
      <c r="BA145" s="69"/>
      <c r="BB145" s="69"/>
    </row>
    <row r="146" spans="30:54" x14ac:dyDescent="0.2">
      <c r="AD146" s="72"/>
      <c r="AE146" s="72"/>
      <c r="AY146" s="69"/>
      <c r="AZ146" s="69"/>
      <c r="BA146" s="69"/>
      <c r="BB146" s="69"/>
    </row>
    <row r="147" spans="30:54" x14ac:dyDescent="0.2">
      <c r="AD147" s="72"/>
      <c r="AE147" s="72"/>
      <c r="AY147" s="69"/>
      <c r="AZ147" s="69"/>
      <c r="BA147" s="69"/>
      <c r="BB147" s="69"/>
    </row>
    <row r="148" spans="30:54" x14ac:dyDescent="0.2">
      <c r="AD148" s="72"/>
      <c r="AE148" s="72"/>
      <c r="AY148" s="69"/>
      <c r="AZ148" s="69"/>
      <c r="BA148" s="69"/>
      <c r="BB148" s="69"/>
    </row>
    <row r="149" spans="30:54" x14ac:dyDescent="0.2">
      <c r="AD149" s="72"/>
      <c r="AE149" s="72"/>
      <c r="AY149" s="69"/>
      <c r="AZ149" s="69"/>
      <c r="BA149" s="69"/>
      <c r="BB149" s="69"/>
    </row>
    <row r="150" spans="30:54" x14ac:dyDescent="0.2">
      <c r="AD150" s="72"/>
      <c r="AE150" s="72"/>
      <c r="AY150" s="69"/>
      <c r="AZ150" s="69"/>
      <c r="BA150" s="69"/>
      <c r="BB150" s="69"/>
    </row>
    <row r="151" spans="30:54" x14ac:dyDescent="0.2">
      <c r="AD151" s="72"/>
      <c r="AE151" s="72"/>
      <c r="AY151" s="69"/>
      <c r="AZ151" s="69"/>
      <c r="BA151" s="69"/>
      <c r="BB151" s="69"/>
    </row>
    <row r="152" spans="30:54" x14ac:dyDescent="0.2">
      <c r="AD152" s="72"/>
      <c r="AE152" s="72"/>
      <c r="AY152" s="69"/>
      <c r="AZ152" s="69"/>
      <c r="BA152" s="69"/>
      <c r="BB152" s="69"/>
    </row>
    <row r="153" spans="30:54" x14ac:dyDescent="0.2">
      <c r="AD153" s="72"/>
      <c r="AE153" s="72"/>
      <c r="AY153" s="69"/>
      <c r="AZ153" s="69"/>
      <c r="BA153" s="69"/>
      <c r="BB153" s="69"/>
    </row>
    <row r="154" spans="30:54" x14ac:dyDescent="0.2">
      <c r="AD154" s="72"/>
      <c r="AE154" s="72"/>
      <c r="AY154" s="69"/>
      <c r="AZ154" s="69"/>
      <c r="BA154" s="69"/>
      <c r="BB154" s="69"/>
    </row>
    <row r="155" spans="30:54" x14ac:dyDescent="0.2">
      <c r="AY155" s="69"/>
      <c r="AZ155" s="69"/>
      <c r="BA155" s="69"/>
      <c r="BB155" s="69"/>
    </row>
    <row r="156" spans="30:54" x14ac:dyDescent="0.2">
      <c r="AD156" s="72"/>
      <c r="AE156" s="72"/>
      <c r="AY156" s="69"/>
      <c r="AZ156" s="69"/>
      <c r="BA156" s="69"/>
      <c r="BB156" s="69"/>
    </row>
    <row r="157" spans="30:54" x14ac:dyDescent="0.2">
      <c r="AY157" s="69"/>
      <c r="AZ157" s="69"/>
      <c r="BA157" s="69"/>
      <c r="BB157" s="69"/>
    </row>
    <row r="158" spans="30:54" x14ac:dyDescent="0.2">
      <c r="AY158" s="69"/>
      <c r="AZ158" s="69"/>
      <c r="BA158" s="69"/>
      <c r="BB158" s="69"/>
    </row>
    <row r="159" spans="30:54" x14ac:dyDescent="0.2">
      <c r="AY159" s="69"/>
      <c r="AZ159" s="69"/>
      <c r="BA159" s="69"/>
      <c r="BB159" s="69"/>
    </row>
    <row r="160" spans="30:54" x14ac:dyDescent="0.2">
      <c r="AY160" s="69"/>
      <c r="AZ160" s="69"/>
      <c r="BA160" s="69"/>
      <c r="BB160" s="69"/>
    </row>
    <row r="161" spans="51:54" x14ac:dyDescent="0.2">
      <c r="AY161" s="69"/>
      <c r="AZ161" s="69"/>
      <c r="BA161" s="69"/>
      <c r="BB161" s="69"/>
    </row>
    <row r="162" spans="51:54" x14ac:dyDescent="0.2">
      <c r="AY162" s="69"/>
      <c r="AZ162" s="69"/>
      <c r="BA162" s="69"/>
      <c r="BB162" s="69"/>
    </row>
    <row r="163" spans="51:54" x14ac:dyDescent="0.2">
      <c r="AY163" s="69"/>
      <c r="AZ163" s="69"/>
      <c r="BA163" s="69"/>
      <c r="BB163" s="69"/>
    </row>
    <row r="164" spans="51:54" x14ac:dyDescent="0.2">
      <c r="AY164" s="69"/>
      <c r="AZ164" s="69"/>
      <c r="BA164" s="69"/>
      <c r="BB164" s="69"/>
    </row>
    <row r="165" spans="51:54" x14ac:dyDescent="0.2">
      <c r="AY165" s="69"/>
      <c r="AZ165" s="69"/>
      <c r="BA165" s="69"/>
      <c r="BB165" s="69"/>
    </row>
    <row r="166" spans="51:54" x14ac:dyDescent="0.2">
      <c r="AY166" s="69"/>
      <c r="AZ166" s="69"/>
      <c r="BA166" s="69"/>
      <c r="BB166" s="69"/>
    </row>
    <row r="167" spans="51:54" x14ac:dyDescent="0.2">
      <c r="AY167" s="69"/>
      <c r="AZ167" s="69"/>
      <c r="BA167" s="69"/>
      <c r="BB167" s="69"/>
    </row>
    <row r="168" spans="51:54" x14ac:dyDescent="0.2">
      <c r="AY168" s="69"/>
      <c r="AZ168" s="69"/>
      <c r="BA168" s="69"/>
      <c r="BB168" s="69"/>
    </row>
    <row r="169" spans="51:54" x14ac:dyDescent="0.2">
      <c r="AY169" s="69"/>
      <c r="AZ169" s="69"/>
      <c r="BA169" s="69"/>
      <c r="BB169" s="69"/>
    </row>
    <row r="170" spans="51:54" x14ac:dyDescent="0.2">
      <c r="AY170" s="69"/>
      <c r="AZ170" s="69"/>
      <c r="BA170" s="69"/>
      <c r="BB170" s="69"/>
    </row>
    <row r="171" spans="51:54" x14ac:dyDescent="0.2">
      <c r="AY171" s="69"/>
      <c r="AZ171" s="69"/>
      <c r="BA171" s="69"/>
      <c r="BB171" s="69"/>
    </row>
    <row r="172" spans="51:54" x14ac:dyDescent="0.2">
      <c r="AY172" s="69"/>
      <c r="AZ172" s="69"/>
      <c r="BA172" s="69"/>
      <c r="BB172" s="69"/>
    </row>
    <row r="173" spans="51:54" x14ac:dyDescent="0.2">
      <c r="AY173" s="69"/>
      <c r="AZ173" s="69"/>
      <c r="BA173" s="69"/>
      <c r="BB173" s="69"/>
    </row>
    <row r="174" spans="51:54" x14ac:dyDescent="0.2">
      <c r="AY174" s="69"/>
      <c r="AZ174" s="69"/>
      <c r="BA174" s="69"/>
      <c r="BB174" s="69"/>
    </row>
    <row r="175" spans="51:54" x14ac:dyDescent="0.2">
      <c r="AY175" s="69"/>
      <c r="AZ175" s="69"/>
      <c r="BA175" s="69"/>
      <c r="BB175" s="69"/>
    </row>
    <row r="176" spans="51:54" x14ac:dyDescent="0.2">
      <c r="AY176" s="69"/>
      <c r="AZ176" s="69"/>
      <c r="BA176" s="69"/>
      <c r="BB176" s="69"/>
    </row>
    <row r="177" spans="51:54" x14ac:dyDescent="0.2">
      <c r="AY177" s="69"/>
      <c r="AZ177" s="69"/>
      <c r="BA177" s="69"/>
      <c r="BB177" s="69"/>
    </row>
    <row r="178" spans="51:54" x14ac:dyDescent="0.2">
      <c r="AY178" s="69"/>
      <c r="AZ178" s="69"/>
      <c r="BA178" s="69"/>
      <c r="BB178" s="69"/>
    </row>
    <row r="179" spans="51:54" x14ac:dyDescent="0.2">
      <c r="AY179" s="69"/>
      <c r="AZ179" s="69"/>
      <c r="BA179" s="69"/>
      <c r="BB179" s="69"/>
    </row>
    <row r="180" spans="51:54" x14ac:dyDescent="0.2">
      <c r="AY180" s="69"/>
      <c r="AZ180" s="69"/>
      <c r="BA180" s="69"/>
      <c r="BB180" s="69"/>
    </row>
    <row r="181" spans="51:54" x14ac:dyDescent="0.2">
      <c r="AY181" s="69"/>
      <c r="AZ181" s="69"/>
      <c r="BA181" s="69"/>
      <c r="BB181" s="69"/>
    </row>
    <row r="182" spans="51:54" x14ac:dyDescent="0.2">
      <c r="AY182" s="69"/>
      <c r="AZ182" s="69"/>
      <c r="BA182" s="69"/>
      <c r="BB182" s="69"/>
    </row>
    <row r="183" spans="51:54" x14ac:dyDescent="0.2">
      <c r="AY183" s="69"/>
      <c r="AZ183" s="69"/>
      <c r="BA183" s="69"/>
      <c r="BB183" s="69"/>
    </row>
    <row r="184" spans="51:54" x14ac:dyDescent="0.2">
      <c r="AY184" s="69"/>
      <c r="AZ184" s="69"/>
      <c r="BA184" s="69"/>
      <c r="BB184" s="69"/>
    </row>
    <row r="185" spans="51:54" x14ac:dyDescent="0.2">
      <c r="AY185" s="69"/>
      <c r="AZ185" s="69"/>
      <c r="BA185" s="69"/>
      <c r="BB185" s="69"/>
    </row>
    <row r="186" spans="51:54" x14ac:dyDescent="0.2">
      <c r="AY186" s="69"/>
      <c r="AZ186" s="69"/>
      <c r="BA186" s="69"/>
      <c r="BB186" s="69"/>
    </row>
    <row r="187" spans="51:54" x14ac:dyDescent="0.2">
      <c r="AY187" s="69"/>
      <c r="AZ187" s="69"/>
      <c r="BA187" s="69"/>
      <c r="BB187" s="69"/>
    </row>
    <row r="188" spans="51:54" x14ac:dyDescent="0.2">
      <c r="AY188" s="69"/>
      <c r="AZ188" s="69"/>
      <c r="BA188" s="69"/>
      <c r="BB188" s="69"/>
    </row>
    <row r="189" spans="51:54" x14ac:dyDescent="0.2">
      <c r="AY189" s="69"/>
      <c r="AZ189" s="69"/>
      <c r="BA189" s="69"/>
      <c r="BB189" s="69"/>
    </row>
    <row r="190" spans="51:54" x14ac:dyDescent="0.2">
      <c r="AY190" s="69"/>
      <c r="AZ190" s="69"/>
      <c r="BA190" s="69"/>
      <c r="BB190" s="69"/>
    </row>
    <row r="191" spans="51:54" x14ac:dyDescent="0.2">
      <c r="AY191" s="69"/>
      <c r="AZ191" s="69"/>
      <c r="BA191" s="69"/>
      <c r="BB191" s="69"/>
    </row>
    <row r="192" spans="51:54" x14ac:dyDescent="0.2">
      <c r="AY192" s="69"/>
      <c r="AZ192" s="69"/>
      <c r="BA192" s="69"/>
      <c r="BB192" s="69"/>
    </row>
    <row r="193" spans="51:54" x14ac:dyDescent="0.2">
      <c r="AY193" s="69"/>
      <c r="AZ193" s="69"/>
      <c r="BA193" s="69"/>
      <c r="BB193" s="69"/>
    </row>
    <row r="194" spans="51:54" x14ac:dyDescent="0.2">
      <c r="AY194" s="69"/>
      <c r="AZ194" s="69"/>
      <c r="BA194" s="69"/>
      <c r="BB194" s="69"/>
    </row>
    <row r="195" spans="51:54" x14ac:dyDescent="0.2">
      <c r="AY195" s="69"/>
      <c r="AZ195" s="69"/>
      <c r="BA195" s="69"/>
      <c r="BB195" s="69"/>
    </row>
    <row r="196" spans="51:54" x14ac:dyDescent="0.2">
      <c r="AY196" s="69"/>
      <c r="AZ196" s="69"/>
      <c r="BA196" s="69"/>
      <c r="BB196" s="69"/>
    </row>
    <row r="197" spans="51:54" x14ac:dyDescent="0.2">
      <c r="AY197" s="69"/>
      <c r="AZ197" s="69"/>
      <c r="BA197" s="69"/>
      <c r="BB197" s="69"/>
    </row>
    <row r="198" spans="51:54" x14ac:dyDescent="0.2">
      <c r="AY198" s="69"/>
      <c r="AZ198" s="69"/>
      <c r="BA198" s="69"/>
      <c r="BB198" s="69"/>
    </row>
    <row r="199" spans="51:54" x14ac:dyDescent="0.2">
      <c r="AY199" s="69"/>
      <c r="AZ199" s="69"/>
      <c r="BA199" s="69"/>
      <c r="BB199" s="69"/>
    </row>
    <row r="200" spans="51:54" x14ac:dyDescent="0.2">
      <c r="AY200" s="69"/>
      <c r="AZ200" s="69"/>
      <c r="BA200" s="69"/>
      <c r="BB200" s="69"/>
    </row>
    <row r="201" spans="51:54" x14ac:dyDescent="0.2">
      <c r="AY201" s="69"/>
      <c r="AZ201" s="69"/>
      <c r="BA201" s="69"/>
      <c r="BB201" s="69"/>
    </row>
    <row r="202" spans="51:54" x14ac:dyDescent="0.2">
      <c r="AY202" s="69"/>
      <c r="AZ202" s="69"/>
      <c r="BA202" s="69"/>
      <c r="BB202" s="69"/>
    </row>
    <row r="203" spans="51:54" x14ac:dyDescent="0.2">
      <c r="AY203" s="69"/>
      <c r="AZ203" s="69"/>
      <c r="BA203" s="69"/>
      <c r="BB203" s="69"/>
    </row>
    <row r="204" spans="51:54" x14ac:dyDescent="0.2">
      <c r="AY204" s="69"/>
      <c r="AZ204" s="69"/>
      <c r="BA204" s="69"/>
      <c r="BB204" s="69"/>
    </row>
    <row r="205" spans="51:54" x14ac:dyDescent="0.2">
      <c r="AY205" s="69"/>
      <c r="AZ205" s="69"/>
      <c r="BA205" s="69"/>
      <c r="BB205" s="69"/>
    </row>
    <row r="206" spans="51:54" x14ac:dyDescent="0.2">
      <c r="AY206" s="69"/>
      <c r="AZ206" s="69"/>
      <c r="BA206" s="69"/>
      <c r="BB206" s="69"/>
    </row>
    <row r="207" spans="51:54" x14ac:dyDescent="0.2">
      <c r="AY207" s="69"/>
      <c r="AZ207" s="69"/>
      <c r="BA207" s="69"/>
      <c r="BB207" s="69"/>
    </row>
    <row r="208" spans="51:54" x14ac:dyDescent="0.2">
      <c r="AY208" s="69"/>
      <c r="AZ208" s="69"/>
      <c r="BA208" s="69"/>
      <c r="BB208" s="69"/>
    </row>
    <row r="209" spans="51:54" x14ac:dyDescent="0.2">
      <c r="AY209" s="69"/>
      <c r="AZ209" s="69"/>
      <c r="BA209" s="69"/>
      <c r="BB209" s="69"/>
    </row>
    <row r="210" spans="51:54" x14ac:dyDescent="0.2">
      <c r="AY210" s="69"/>
      <c r="AZ210" s="69"/>
      <c r="BA210" s="69"/>
      <c r="BB210" s="69"/>
    </row>
    <row r="211" spans="51:54" x14ac:dyDescent="0.2">
      <c r="AY211" s="69"/>
      <c r="AZ211" s="69"/>
      <c r="BA211" s="69"/>
      <c r="BB211" s="69"/>
    </row>
    <row r="212" spans="51:54" x14ac:dyDescent="0.2">
      <c r="AY212" s="69"/>
      <c r="AZ212" s="69"/>
      <c r="BA212" s="69"/>
      <c r="BB212" s="69"/>
    </row>
    <row r="213" spans="51:54" x14ac:dyDescent="0.2">
      <c r="AY213" s="69"/>
      <c r="AZ213" s="69"/>
      <c r="BA213" s="69"/>
      <c r="BB213" s="69"/>
    </row>
    <row r="214" spans="51:54" x14ac:dyDescent="0.2">
      <c r="AY214" s="69"/>
      <c r="AZ214" s="69"/>
      <c r="BA214" s="69"/>
      <c r="BB214" s="69"/>
    </row>
    <row r="215" spans="51:54" x14ac:dyDescent="0.2">
      <c r="AY215" s="69"/>
      <c r="AZ215" s="69"/>
      <c r="BA215" s="69"/>
      <c r="BB215" s="69"/>
    </row>
    <row r="216" spans="51:54" x14ac:dyDescent="0.2">
      <c r="AY216" s="69"/>
      <c r="AZ216" s="69"/>
      <c r="BA216" s="69"/>
      <c r="BB216" s="69"/>
    </row>
    <row r="217" spans="51:54" x14ac:dyDescent="0.2">
      <c r="AY217" s="69"/>
      <c r="AZ217" s="69"/>
      <c r="BA217" s="69"/>
      <c r="BB217" s="69"/>
    </row>
    <row r="218" spans="51:54" x14ac:dyDescent="0.2">
      <c r="AY218" s="69"/>
      <c r="AZ218" s="69"/>
      <c r="BA218" s="69"/>
      <c r="BB218" s="69"/>
    </row>
    <row r="219" spans="51:54" x14ac:dyDescent="0.2">
      <c r="AY219" s="69"/>
      <c r="AZ219" s="69"/>
      <c r="BA219" s="69"/>
      <c r="BB219" s="69"/>
    </row>
    <row r="220" spans="51:54" x14ac:dyDescent="0.2">
      <c r="AY220" s="69"/>
      <c r="AZ220" s="69"/>
      <c r="BA220" s="69"/>
      <c r="BB220" s="69"/>
    </row>
    <row r="221" spans="51:54" x14ac:dyDescent="0.2">
      <c r="AY221" s="69"/>
      <c r="AZ221" s="69"/>
      <c r="BA221" s="69"/>
      <c r="BB221" s="69"/>
    </row>
    <row r="222" spans="51:54" x14ac:dyDescent="0.2">
      <c r="AY222" s="69"/>
      <c r="AZ222" s="69"/>
      <c r="BA222" s="69"/>
      <c r="BB222" s="69"/>
    </row>
    <row r="223" spans="51:54" x14ac:dyDescent="0.2">
      <c r="AY223" s="69"/>
      <c r="AZ223" s="69"/>
      <c r="BA223" s="69"/>
      <c r="BB223" s="69"/>
    </row>
    <row r="224" spans="51:54" x14ac:dyDescent="0.2">
      <c r="AY224" s="69"/>
      <c r="AZ224" s="69"/>
      <c r="BA224" s="69"/>
      <c r="BB224" s="69"/>
    </row>
    <row r="225" spans="51:54" x14ac:dyDescent="0.2">
      <c r="AY225" s="69"/>
      <c r="AZ225" s="69"/>
      <c r="BA225" s="69"/>
      <c r="BB225" s="69"/>
    </row>
    <row r="226" spans="51:54" x14ac:dyDescent="0.2">
      <c r="AY226" s="69"/>
      <c r="AZ226" s="69"/>
      <c r="BA226" s="69"/>
      <c r="BB226" s="69"/>
    </row>
    <row r="227" spans="51:54" x14ac:dyDescent="0.2">
      <c r="AY227" s="69"/>
      <c r="AZ227" s="69"/>
      <c r="BA227" s="69"/>
      <c r="BB227" s="69"/>
    </row>
    <row r="228" spans="51:54" x14ac:dyDescent="0.2">
      <c r="AY228" s="69"/>
      <c r="AZ228" s="69"/>
      <c r="BA228" s="69"/>
      <c r="BB228" s="69"/>
    </row>
    <row r="229" spans="51:54" x14ac:dyDescent="0.2">
      <c r="AY229" s="69"/>
      <c r="AZ229" s="69"/>
      <c r="BA229" s="69"/>
      <c r="BB229" s="69"/>
    </row>
    <row r="230" spans="51:54" x14ac:dyDescent="0.2">
      <c r="AY230" s="69"/>
      <c r="AZ230" s="69"/>
      <c r="BA230" s="69"/>
      <c r="BB230" s="69"/>
    </row>
    <row r="231" spans="51:54" x14ac:dyDescent="0.2">
      <c r="AY231" s="69"/>
      <c r="AZ231" s="69"/>
      <c r="BA231" s="69"/>
      <c r="BB231" s="69"/>
    </row>
    <row r="232" spans="51:54" x14ac:dyDescent="0.2">
      <c r="AY232" s="69"/>
      <c r="AZ232" s="69"/>
      <c r="BA232" s="69"/>
      <c r="BB232" s="69"/>
    </row>
    <row r="233" spans="51:54" x14ac:dyDescent="0.2">
      <c r="AY233" s="69"/>
      <c r="AZ233" s="69"/>
      <c r="BA233" s="69"/>
      <c r="BB233" s="69"/>
    </row>
    <row r="234" spans="51:54" x14ac:dyDescent="0.2">
      <c r="AY234" s="69"/>
      <c r="AZ234" s="69"/>
      <c r="BA234" s="69"/>
      <c r="BB234" s="69"/>
    </row>
    <row r="235" spans="51:54" x14ac:dyDescent="0.2">
      <c r="AY235" s="69"/>
      <c r="AZ235" s="69"/>
      <c r="BA235" s="69"/>
      <c r="BB235" s="69"/>
    </row>
    <row r="236" spans="51:54" x14ac:dyDescent="0.2">
      <c r="AY236" s="69"/>
      <c r="AZ236" s="69"/>
      <c r="BA236" s="69"/>
      <c r="BB236" s="69"/>
    </row>
    <row r="237" spans="51:54" x14ac:dyDescent="0.2">
      <c r="AY237" s="69"/>
      <c r="AZ237" s="69"/>
      <c r="BA237" s="69"/>
      <c r="BB237" s="69"/>
    </row>
    <row r="238" spans="51:54" x14ac:dyDescent="0.2">
      <c r="AY238" s="69"/>
      <c r="AZ238" s="69"/>
      <c r="BA238" s="69"/>
      <c r="BB238" s="69"/>
    </row>
    <row r="239" spans="51:54" x14ac:dyDescent="0.2">
      <c r="AY239" s="69"/>
      <c r="AZ239" s="69"/>
      <c r="BA239" s="69"/>
      <c r="BB239" s="69"/>
    </row>
    <row r="240" spans="51:54" x14ac:dyDescent="0.2">
      <c r="AY240" s="69"/>
      <c r="AZ240" s="69"/>
      <c r="BA240" s="69"/>
      <c r="BB240" s="69"/>
    </row>
    <row r="241" spans="51:54" x14ac:dyDescent="0.2">
      <c r="AY241" s="69"/>
      <c r="AZ241" s="69"/>
      <c r="BA241" s="69"/>
      <c r="BB241" s="69"/>
    </row>
    <row r="242" spans="51:54" x14ac:dyDescent="0.2">
      <c r="AY242" s="69"/>
      <c r="AZ242" s="69"/>
      <c r="BA242" s="69"/>
      <c r="BB242" s="69"/>
    </row>
    <row r="243" spans="51:54" x14ac:dyDescent="0.2">
      <c r="AY243" s="69"/>
      <c r="AZ243" s="69"/>
      <c r="BA243" s="69"/>
      <c r="BB243" s="69"/>
    </row>
    <row r="244" spans="51:54" x14ac:dyDescent="0.2">
      <c r="AY244" s="69"/>
      <c r="AZ244" s="69"/>
      <c r="BA244" s="69"/>
      <c r="BB244" s="69"/>
    </row>
    <row r="245" spans="51:54" x14ac:dyDescent="0.2">
      <c r="AY245" s="69"/>
      <c r="AZ245" s="69"/>
      <c r="BA245" s="69"/>
      <c r="BB245" s="69"/>
    </row>
    <row r="246" spans="51:54" x14ac:dyDescent="0.2">
      <c r="AY246" s="69"/>
      <c r="AZ246" s="69"/>
      <c r="BA246" s="69"/>
      <c r="BB246" s="69"/>
    </row>
    <row r="247" spans="51:54" x14ac:dyDescent="0.2">
      <c r="AY247" s="69"/>
      <c r="AZ247" s="69"/>
      <c r="BA247" s="69"/>
      <c r="BB247" s="69"/>
    </row>
    <row r="248" spans="51:54" x14ac:dyDescent="0.2">
      <c r="AY248" s="69"/>
      <c r="AZ248" s="69"/>
      <c r="BA248" s="69"/>
      <c r="BB248" s="69"/>
    </row>
    <row r="249" spans="51:54" x14ac:dyDescent="0.2">
      <c r="AY249" s="69"/>
      <c r="AZ249" s="69"/>
      <c r="BA249" s="69"/>
      <c r="BB249" s="69"/>
    </row>
    <row r="250" spans="51:54" x14ac:dyDescent="0.2">
      <c r="AY250" s="69"/>
      <c r="AZ250" s="69"/>
      <c r="BA250" s="69"/>
      <c r="BB250" s="69"/>
    </row>
    <row r="251" spans="51:54" x14ac:dyDescent="0.2">
      <c r="AY251" s="69"/>
      <c r="AZ251" s="69"/>
      <c r="BA251" s="69"/>
      <c r="BB251" s="69"/>
    </row>
    <row r="252" spans="51:54" x14ac:dyDescent="0.2">
      <c r="AY252" s="69"/>
      <c r="AZ252" s="69"/>
      <c r="BA252" s="69"/>
      <c r="BB252" s="69"/>
    </row>
    <row r="253" spans="51:54" x14ac:dyDescent="0.2">
      <c r="AY253" s="69"/>
      <c r="AZ253" s="69"/>
      <c r="BA253" s="69"/>
      <c r="BB253" s="69"/>
    </row>
    <row r="254" spans="51:54" x14ac:dyDescent="0.2">
      <c r="AY254" s="69"/>
      <c r="AZ254" s="69"/>
      <c r="BA254" s="69"/>
      <c r="BB254" s="69"/>
    </row>
    <row r="255" spans="51:54" x14ac:dyDescent="0.2">
      <c r="AY255" s="69"/>
      <c r="AZ255" s="69"/>
      <c r="BA255" s="69"/>
      <c r="BB255" s="69"/>
    </row>
    <row r="256" spans="51:54" x14ac:dyDescent="0.2">
      <c r="AY256" s="69"/>
      <c r="AZ256" s="69"/>
      <c r="BA256" s="69"/>
      <c r="BB256" s="69"/>
    </row>
    <row r="257" spans="51:54" x14ac:dyDescent="0.2">
      <c r="AY257" s="69"/>
      <c r="AZ257" s="69"/>
      <c r="BA257" s="69"/>
      <c r="BB257" s="69"/>
    </row>
    <row r="258" spans="51:54" x14ac:dyDescent="0.2">
      <c r="AY258" s="69"/>
      <c r="AZ258" s="69"/>
      <c r="BA258" s="69"/>
      <c r="BB258" s="69"/>
    </row>
    <row r="259" spans="51:54" x14ac:dyDescent="0.2">
      <c r="AY259" s="69"/>
      <c r="AZ259" s="69"/>
      <c r="BA259" s="69"/>
      <c r="BB259" s="69"/>
    </row>
    <row r="260" spans="51:54" x14ac:dyDescent="0.2">
      <c r="AY260" s="69"/>
      <c r="AZ260" s="69"/>
      <c r="BA260" s="69"/>
      <c r="BB260" s="69"/>
    </row>
    <row r="261" spans="51:54" x14ac:dyDescent="0.2">
      <c r="AY261" s="69"/>
      <c r="AZ261" s="69"/>
      <c r="BA261" s="69"/>
      <c r="BB261" s="69"/>
    </row>
    <row r="262" spans="51:54" x14ac:dyDescent="0.2">
      <c r="AY262" s="69"/>
      <c r="AZ262" s="69"/>
      <c r="BA262" s="69"/>
      <c r="BB262" s="69"/>
    </row>
    <row r="263" spans="51:54" x14ac:dyDescent="0.2">
      <c r="AY263" s="69"/>
      <c r="AZ263" s="69"/>
      <c r="BA263" s="69"/>
      <c r="BB263" s="69"/>
    </row>
    <row r="264" spans="51:54" x14ac:dyDescent="0.2">
      <c r="AY264" s="69"/>
      <c r="AZ264" s="69"/>
      <c r="BA264" s="69"/>
      <c r="BB264" s="69"/>
    </row>
    <row r="265" spans="51:54" x14ac:dyDescent="0.2">
      <c r="AY265" s="69"/>
      <c r="AZ265" s="69"/>
      <c r="BA265" s="69"/>
      <c r="BB265" s="69"/>
    </row>
    <row r="266" spans="51:54" x14ac:dyDescent="0.2">
      <c r="AY266" s="69"/>
      <c r="AZ266" s="69"/>
      <c r="BA266" s="69"/>
      <c r="BB266" s="69"/>
    </row>
    <row r="267" spans="51:54" x14ac:dyDescent="0.2">
      <c r="AY267" s="69"/>
      <c r="AZ267" s="69"/>
      <c r="BA267" s="69"/>
      <c r="BB267" s="69"/>
    </row>
    <row r="268" spans="51:54" x14ac:dyDescent="0.2">
      <c r="AY268" s="69"/>
      <c r="AZ268" s="69"/>
      <c r="BA268" s="69"/>
      <c r="BB268" s="69"/>
    </row>
    <row r="269" spans="51:54" x14ac:dyDescent="0.2">
      <c r="AY269" s="69"/>
      <c r="AZ269" s="69"/>
      <c r="BA269" s="69"/>
      <c r="BB269" s="69"/>
    </row>
    <row r="270" spans="51:54" x14ac:dyDescent="0.2">
      <c r="AY270" s="69"/>
      <c r="AZ270" s="69"/>
      <c r="BA270" s="69"/>
      <c r="BB270" s="69"/>
    </row>
    <row r="271" spans="51:54" x14ac:dyDescent="0.2">
      <c r="AY271" s="69"/>
      <c r="AZ271" s="69"/>
      <c r="BA271" s="69"/>
      <c r="BB271" s="69"/>
    </row>
    <row r="272" spans="51:54" x14ac:dyDescent="0.2">
      <c r="AY272" s="69"/>
      <c r="AZ272" s="69"/>
      <c r="BA272" s="69"/>
      <c r="BB272" s="69"/>
    </row>
    <row r="273" spans="51:54" x14ac:dyDescent="0.2">
      <c r="AY273" s="69"/>
      <c r="AZ273" s="69"/>
      <c r="BA273" s="69"/>
      <c r="BB273" s="69"/>
    </row>
    <row r="274" spans="51:54" x14ac:dyDescent="0.2">
      <c r="AY274" s="69"/>
      <c r="AZ274" s="69"/>
      <c r="BA274" s="69"/>
      <c r="BB274" s="69"/>
    </row>
    <row r="275" spans="51:54" x14ac:dyDescent="0.2">
      <c r="AY275" s="69"/>
      <c r="AZ275" s="69"/>
      <c r="BA275" s="69"/>
      <c r="BB275" s="69"/>
    </row>
    <row r="276" spans="51:54" x14ac:dyDescent="0.2">
      <c r="AY276" s="69"/>
      <c r="AZ276" s="69"/>
      <c r="BA276" s="69"/>
      <c r="BB276" s="69"/>
    </row>
    <row r="277" spans="51:54" x14ac:dyDescent="0.2">
      <c r="AY277" s="69"/>
      <c r="AZ277" s="69"/>
      <c r="BA277" s="69"/>
      <c r="BB277" s="69"/>
    </row>
    <row r="278" spans="51:54" x14ac:dyDescent="0.2">
      <c r="AY278" s="69"/>
      <c r="AZ278" s="69"/>
      <c r="BA278" s="69"/>
      <c r="BB278" s="69"/>
    </row>
    <row r="279" spans="51:54" x14ac:dyDescent="0.2">
      <c r="AY279" s="69"/>
      <c r="AZ279" s="69"/>
      <c r="BA279" s="69"/>
      <c r="BB279" s="69"/>
    </row>
    <row r="280" spans="51:54" x14ac:dyDescent="0.2">
      <c r="AY280" s="69"/>
      <c r="AZ280" s="69"/>
      <c r="BA280" s="69"/>
      <c r="BB280" s="69"/>
    </row>
    <row r="281" spans="51:54" x14ac:dyDescent="0.2">
      <c r="AY281" s="69"/>
      <c r="AZ281" s="69"/>
      <c r="BA281" s="69"/>
      <c r="BB281" s="69"/>
    </row>
    <row r="282" spans="51:54" x14ac:dyDescent="0.2">
      <c r="AY282" s="69"/>
      <c r="AZ282" s="69"/>
      <c r="BA282" s="69"/>
      <c r="BB282" s="69"/>
    </row>
    <row r="283" spans="51:54" x14ac:dyDescent="0.2">
      <c r="AY283" s="69"/>
      <c r="AZ283" s="69"/>
      <c r="BA283" s="69"/>
      <c r="BB283" s="69"/>
    </row>
    <row r="284" spans="51:54" x14ac:dyDescent="0.2">
      <c r="AY284" s="69"/>
      <c r="AZ284" s="69"/>
      <c r="BA284" s="69"/>
      <c r="BB284" s="69"/>
    </row>
    <row r="285" spans="51:54" x14ac:dyDescent="0.2">
      <c r="AY285" s="69"/>
      <c r="AZ285" s="69"/>
      <c r="BA285" s="69"/>
      <c r="BB285" s="69"/>
    </row>
    <row r="286" spans="51:54" x14ac:dyDescent="0.2">
      <c r="AY286" s="69"/>
      <c r="AZ286" s="69"/>
      <c r="BA286" s="69"/>
      <c r="BB286" s="69"/>
    </row>
    <row r="287" spans="51:54" x14ac:dyDescent="0.2">
      <c r="AY287" s="69"/>
      <c r="AZ287" s="69"/>
      <c r="BA287" s="69"/>
      <c r="BB287" s="69"/>
    </row>
    <row r="288" spans="51:54" x14ac:dyDescent="0.2">
      <c r="AY288" s="69"/>
      <c r="AZ288" s="69"/>
      <c r="BA288" s="69"/>
      <c r="BB288" s="69"/>
    </row>
    <row r="289" spans="51:54" x14ac:dyDescent="0.2">
      <c r="AY289" s="69"/>
      <c r="AZ289" s="69"/>
      <c r="BA289" s="69"/>
      <c r="BB289" s="69"/>
    </row>
    <row r="290" spans="51:54" x14ac:dyDescent="0.2">
      <c r="AY290" s="69"/>
      <c r="AZ290" s="69"/>
      <c r="BA290" s="69"/>
      <c r="BB290" s="69"/>
    </row>
    <row r="291" spans="51:54" x14ac:dyDescent="0.2">
      <c r="AY291" s="69"/>
      <c r="AZ291" s="69"/>
      <c r="BA291" s="69"/>
      <c r="BB291" s="69"/>
    </row>
    <row r="292" spans="51:54" x14ac:dyDescent="0.2">
      <c r="AY292" s="69"/>
      <c r="AZ292" s="69"/>
      <c r="BA292" s="69"/>
      <c r="BB292" s="69"/>
    </row>
    <row r="293" spans="51:54" x14ac:dyDescent="0.2">
      <c r="AY293" s="69"/>
      <c r="AZ293" s="69"/>
      <c r="BA293" s="69"/>
      <c r="BB293" s="69"/>
    </row>
    <row r="294" spans="51:54" x14ac:dyDescent="0.2">
      <c r="AY294" s="69"/>
      <c r="AZ294" s="69"/>
      <c r="BA294" s="69"/>
      <c r="BB294" s="69"/>
    </row>
    <row r="295" spans="51:54" x14ac:dyDescent="0.2">
      <c r="AY295" s="69"/>
      <c r="AZ295" s="69"/>
      <c r="BA295" s="69"/>
      <c r="BB295" s="69"/>
    </row>
    <row r="296" spans="51:54" x14ac:dyDescent="0.2">
      <c r="AY296" s="69"/>
      <c r="AZ296" s="69"/>
      <c r="BA296" s="69"/>
      <c r="BB296" s="69"/>
    </row>
    <row r="297" spans="51:54" x14ac:dyDescent="0.2">
      <c r="AY297" s="69"/>
      <c r="AZ297" s="69"/>
      <c r="BA297" s="69"/>
      <c r="BB297" s="69"/>
    </row>
    <row r="298" spans="51:54" x14ac:dyDescent="0.2">
      <c r="AY298" s="69"/>
      <c r="AZ298" s="69"/>
      <c r="BA298" s="69"/>
      <c r="BB298" s="69"/>
    </row>
    <row r="299" spans="51:54" x14ac:dyDescent="0.2">
      <c r="AY299" s="69"/>
      <c r="AZ299" s="69"/>
      <c r="BA299" s="69"/>
      <c r="BB299" s="69"/>
    </row>
    <row r="300" spans="51:54" x14ac:dyDescent="0.2">
      <c r="AY300" s="69"/>
      <c r="AZ300" s="69"/>
      <c r="BA300" s="69"/>
      <c r="BB300" s="69"/>
    </row>
    <row r="301" spans="51:54" x14ac:dyDescent="0.2">
      <c r="AY301" s="69"/>
      <c r="AZ301" s="69"/>
      <c r="BA301" s="69"/>
      <c r="BB301" s="69"/>
    </row>
    <row r="302" spans="51:54" x14ac:dyDescent="0.2">
      <c r="AY302" s="69"/>
      <c r="AZ302" s="69"/>
      <c r="BA302" s="69"/>
      <c r="BB302" s="69"/>
    </row>
    <row r="303" spans="51:54" x14ac:dyDescent="0.2">
      <c r="AY303" s="69"/>
      <c r="AZ303" s="69"/>
      <c r="BA303" s="69"/>
      <c r="BB303" s="69"/>
    </row>
    <row r="304" spans="51:54" x14ac:dyDescent="0.2">
      <c r="AY304" s="69"/>
      <c r="AZ304" s="69"/>
      <c r="BA304" s="69"/>
      <c r="BB304" s="69"/>
    </row>
    <row r="305" spans="51:54" x14ac:dyDescent="0.2">
      <c r="AY305" s="69"/>
      <c r="AZ305" s="69"/>
      <c r="BA305" s="69"/>
      <c r="BB305" s="69"/>
    </row>
    <row r="306" spans="51:54" x14ac:dyDescent="0.2">
      <c r="AY306" s="69"/>
      <c r="AZ306" s="69"/>
      <c r="BA306" s="69"/>
      <c r="BB306" s="69"/>
    </row>
    <row r="307" spans="51:54" x14ac:dyDescent="0.2">
      <c r="AY307" s="69"/>
      <c r="AZ307" s="69"/>
      <c r="BA307" s="69"/>
      <c r="BB307" s="69"/>
    </row>
    <row r="308" spans="51:54" x14ac:dyDescent="0.2">
      <c r="AY308" s="69"/>
      <c r="AZ308" s="69"/>
      <c r="BA308" s="69"/>
      <c r="BB308" s="69"/>
    </row>
    <row r="309" spans="51:54" x14ac:dyDescent="0.2">
      <c r="AY309" s="69"/>
      <c r="AZ309" s="69"/>
      <c r="BA309" s="69"/>
      <c r="BB309" s="69"/>
    </row>
    <row r="310" spans="51:54" x14ac:dyDescent="0.2">
      <c r="AY310" s="69"/>
      <c r="AZ310" s="69"/>
      <c r="BA310" s="69"/>
      <c r="BB310" s="69"/>
    </row>
    <row r="311" spans="51:54" x14ac:dyDescent="0.2">
      <c r="AY311" s="69"/>
      <c r="AZ311" s="69"/>
      <c r="BA311" s="69"/>
      <c r="BB311" s="69"/>
    </row>
    <row r="312" spans="51:54" x14ac:dyDescent="0.2">
      <c r="AY312" s="69"/>
      <c r="AZ312" s="69"/>
      <c r="BA312" s="69"/>
      <c r="BB312" s="69"/>
    </row>
    <row r="313" spans="51:54" x14ac:dyDescent="0.2">
      <c r="AY313" s="69"/>
      <c r="AZ313" s="69"/>
      <c r="BA313" s="69"/>
      <c r="BB313" s="69"/>
    </row>
    <row r="314" spans="51:54" x14ac:dyDescent="0.2">
      <c r="AY314" s="69"/>
      <c r="AZ314" s="69"/>
      <c r="BA314" s="69"/>
      <c r="BB314" s="69"/>
    </row>
    <row r="315" spans="51:54" x14ac:dyDescent="0.2">
      <c r="AY315" s="69"/>
      <c r="AZ315" s="69"/>
      <c r="BA315" s="69"/>
      <c r="BB315" s="69"/>
    </row>
    <row r="316" spans="51:54" x14ac:dyDescent="0.2">
      <c r="AY316" s="69"/>
      <c r="AZ316" s="69"/>
      <c r="BA316" s="69"/>
      <c r="BB316" s="69"/>
    </row>
    <row r="317" spans="51:54" x14ac:dyDescent="0.2">
      <c r="AY317" s="69"/>
      <c r="AZ317" s="69"/>
      <c r="BA317" s="69"/>
      <c r="BB317" s="69"/>
    </row>
    <row r="318" spans="51:54" x14ac:dyDescent="0.2">
      <c r="AY318" s="69"/>
      <c r="AZ318" s="69"/>
      <c r="BA318" s="69"/>
      <c r="BB318" s="69"/>
    </row>
    <row r="319" spans="51:54" x14ac:dyDescent="0.2">
      <c r="AY319" s="69"/>
      <c r="AZ319" s="69"/>
      <c r="BA319" s="69"/>
      <c r="BB319" s="69"/>
    </row>
    <row r="320" spans="51:54" x14ac:dyDescent="0.2">
      <c r="AY320" s="69"/>
      <c r="AZ320" s="69"/>
      <c r="BA320" s="69"/>
      <c r="BB320" s="69"/>
    </row>
    <row r="321" spans="51:54" x14ac:dyDescent="0.2">
      <c r="AY321" s="69"/>
      <c r="AZ321" s="69"/>
      <c r="BA321" s="69"/>
      <c r="BB321" s="69"/>
    </row>
    <row r="322" spans="51:54" x14ac:dyDescent="0.2">
      <c r="AY322" s="69"/>
      <c r="AZ322" s="69"/>
      <c r="BA322" s="69"/>
      <c r="BB322" s="69"/>
    </row>
    <row r="323" spans="51:54" x14ac:dyDescent="0.2">
      <c r="AY323" s="69"/>
      <c r="AZ323" s="69"/>
      <c r="BA323" s="69"/>
      <c r="BB323" s="69"/>
    </row>
    <row r="324" spans="51:54" x14ac:dyDescent="0.2">
      <c r="AY324" s="69"/>
      <c r="AZ324" s="69"/>
      <c r="BA324" s="69"/>
      <c r="BB324" s="69"/>
    </row>
    <row r="325" spans="51:54" x14ac:dyDescent="0.2">
      <c r="AY325" s="69"/>
      <c r="AZ325" s="69"/>
      <c r="BA325" s="69"/>
      <c r="BB325" s="69"/>
    </row>
    <row r="326" spans="51:54" x14ac:dyDescent="0.2">
      <c r="AY326" s="69"/>
      <c r="AZ326" s="69"/>
      <c r="BA326" s="69"/>
      <c r="BB326" s="69"/>
    </row>
    <row r="327" spans="51:54" x14ac:dyDescent="0.2">
      <c r="AY327" s="69"/>
      <c r="AZ327" s="69"/>
      <c r="BA327" s="69"/>
      <c r="BB327" s="69"/>
    </row>
    <row r="328" spans="51:54" x14ac:dyDescent="0.2">
      <c r="AY328" s="69"/>
      <c r="AZ328" s="69"/>
      <c r="BA328" s="69"/>
      <c r="BB328" s="69"/>
    </row>
    <row r="329" spans="51:54" x14ac:dyDescent="0.2">
      <c r="AY329" s="69"/>
      <c r="AZ329" s="69"/>
      <c r="BA329" s="69"/>
      <c r="BB329" s="69"/>
    </row>
    <row r="330" spans="51:54" x14ac:dyDescent="0.2">
      <c r="AY330" s="69"/>
      <c r="AZ330" s="69"/>
      <c r="BA330" s="69"/>
      <c r="BB330" s="69"/>
    </row>
    <row r="331" spans="51:54" x14ac:dyDescent="0.2">
      <c r="AY331" s="69"/>
      <c r="AZ331" s="69"/>
      <c r="BA331" s="69"/>
      <c r="BB331" s="69"/>
    </row>
    <row r="332" spans="51:54" x14ac:dyDescent="0.2">
      <c r="AY332" s="69"/>
      <c r="AZ332" s="69"/>
      <c r="BA332" s="69"/>
      <c r="BB332" s="69"/>
    </row>
    <row r="333" spans="51:54" x14ac:dyDescent="0.2">
      <c r="AY333" s="69"/>
      <c r="AZ333" s="69"/>
      <c r="BA333" s="69"/>
      <c r="BB333" s="69"/>
    </row>
    <row r="334" spans="51:54" x14ac:dyDescent="0.2">
      <c r="AY334" s="69"/>
      <c r="AZ334" s="69"/>
      <c r="BA334" s="69"/>
      <c r="BB334" s="69"/>
    </row>
    <row r="335" spans="51:54" x14ac:dyDescent="0.2">
      <c r="AY335" s="69"/>
      <c r="AZ335" s="69"/>
      <c r="BA335" s="69"/>
      <c r="BB335" s="69"/>
    </row>
    <row r="336" spans="51:54" x14ac:dyDescent="0.2">
      <c r="AY336" s="69"/>
      <c r="AZ336" s="69"/>
      <c r="BA336" s="69"/>
      <c r="BB336" s="69"/>
    </row>
    <row r="337" spans="51:54" x14ac:dyDescent="0.2">
      <c r="AY337" s="69"/>
      <c r="AZ337" s="69"/>
      <c r="BA337" s="69"/>
      <c r="BB337" s="69"/>
    </row>
    <row r="338" spans="51:54" x14ac:dyDescent="0.2">
      <c r="AY338" s="69"/>
      <c r="AZ338" s="69"/>
      <c r="BA338" s="69"/>
      <c r="BB338" s="69"/>
    </row>
    <row r="339" spans="51:54" x14ac:dyDescent="0.2">
      <c r="AY339" s="69"/>
      <c r="AZ339" s="69"/>
      <c r="BA339" s="69"/>
      <c r="BB339" s="69"/>
    </row>
    <row r="340" spans="51:54" x14ac:dyDescent="0.2">
      <c r="AY340" s="69"/>
      <c r="AZ340" s="69"/>
      <c r="BA340" s="69"/>
      <c r="BB340" s="69"/>
    </row>
    <row r="341" spans="51:54" x14ac:dyDescent="0.2">
      <c r="AY341" s="69"/>
      <c r="AZ341" s="69"/>
      <c r="BA341" s="69"/>
      <c r="BB341" s="69"/>
    </row>
    <row r="342" spans="51:54" x14ac:dyDescent="0.2">
      <c r="AY342" s="69"/>
      <c r="AZ342" s="69"/>
      <c r="BA342" s="69"/>
      <c r="BB342" s="69"/>
    </row>
    <row r="343" spans="51:54" x14ac:dyDescent="0.2">
      <c r="AY343" s="69"/>
      <c r="AZ343" s="69"/>
      <c r="BA343" s="69"/>
      <c r="BB343" s="69"/>
    </row>
    <row r="344" spans="51:54" x14ac:dyDescent="0.2">
      <c r="AY344" s="69"/>
      <c r="AZ344" s="69"/>
      <c r="BA344" s="69"/>
      <c r="BB344" s="69"/>
    </row>
    <row r="345" spans="51:54" x14ac:dyDescent="0.2">
      <c r="AY345" s="69"/>
      <c r="AZ345" s="69"/>
      <c r="BA345" s="69"/>
      <c r="BB345" s="69"/>
    </row>
    <row r="346" spans="51:54" x14ac:dyDescent="0.2">
      <c r="AY346" s="69"/>
      <c r="AZ346" s="69"/>
      <c r="BA346" s="69"/>
      <c r="BB346" s="69"/>
    </row>
    <row r="347" spans="51:54" x14ac:dyDescent="0.2">
      <c r="AY347" s="69"/>
      <c r="AZ347" s="69"/>
      <c r="BA347" s="69"/>
      <c r="BB347" s="69"/>
    </row>
    <row r="348" spans="51:54" x14ac:dyDescent="0.2">
      <c r="AY348" s="69"/>
      <c r="AZ348" s="69"/>
      <c r="BA348" s="69"/>
      <c r="BB348" s="69"/>
    </row>
    <row r="349" spans="51:54" x14ac:dyDescent="0.2">
      <c r="AY349" s="69"/>
      <c r="AZ349" s="69"/>
      <c r="BA349" s="69"/>
      <c r="BB349" s="69"/>
    </row>
    <row r="350" spans="51:54" x14ac:dyDescent="0.2">
      <c r="AY350" s="69"/>
      <c r="AZ350" s="69"/>
      <c r="BA350" s="69"/>
      <c r="BB350" s="69"/>
    </row>
    <row r="351" spans="51:54" x14ac:dyDescent="0.2">
      <c r="AY351" s="69"/>
      <c r="AZ351" s="69"/>
      <c r="BA351" s="69"/>
      <c r="BB351" s="69"/>
    </row>
    <row r="352" spans="51:54" x14ac:dyDescent="0.2">
      <c r="AY352" s="69"/>
      <c r="AZ352" s="69"/>
      <c r="BA352" s="69"/>
      <c r="BB352" s="69"/>
    </row>
    <row r="353" spans="51:54" x14ac:dyDescent="0.2">
      <c r="AY353" s="69"/>
      <c r="AZ353" s="69"/>
      <c r="BA353" s="69"/>
      <c r="BB353" s="69"/>
    </row>
    <row r="354" spans="51:54" x14ac:dyDescent="0.2">
      <c r="AY354" s="69"/>
      <c r="AZ354" s="69"/>
      <c r="BA354" s="69"/>
      <c r="BB354" s="69"/>
    </row>
    <row r="355" spans="51:54" x14ac:dyDescent="0.2">
      <c r="AY355" s="69"/>
      <c r="AZ355" s="69"/>
      <c r="BA355" s="69"/>
      <c r="BB355" s="69"/>
    </row>
    <row r="356" spans="51:54" x14ac:dyDescent="0.2">
      <c r="AY356" s="69"/>
      <c r="AZ356" s="69"/>
      <c r="BA356" s="69"/>
      <c r="BB356" s="69"/>
    </row>
    <row r="357" spans="51:54" x14ac:dyDescent="0.2">
      <c r="AY357" s="69"/>
      <c r="AZ357" s="69"/>
      <c r="BA357" s="69"/>
      <c r="BB357" s="69"/>
    </row>
    <row r="358" spans="51:54" x14ac:dyDescent="0.2">
      <c r="AY358" s="69"/>
      <c r="AZ358" s="69"/>
      <c r="BA358" s="69"/>
      <c r="BB358" s="69"/>
    </row>
    <row r="359" spans="51:54" x14ac:dyDescent="0.2">
      <c r="AY359" s="69"/>
      <c r="AZ359" s="69"/>
      <c r="BA359" s="69"/>
      <c r="BB359" s="69"/>
    </row>
    <row r="360" spans="51:54" x14ac:dyDescent="0.2">
      <c r="AY360" s="69"/>
      <c r="AZ360" s="69"/>
      <c r="BA360" s="69"/>
      <c r="BB360" s="69"/>
    </row>
    <row r="361" spans="51:54" x14ac:dyDescent="0.2">
      <c r="AY361" s="69"/>
      <c r="AZ361" s="69"/>
      <c r="BA361" s="69"/>
      <c r="BB361" s="69"/>
    </row>
    <row r="362" spans="51:54" x14ac:dyDescent="0.2">
      <c r="AY362" s="69"/>
      <c r="AZ362" s="69"/>
      <c r="BA362" s="69"/>
      <c r="BB362" s="69"/>
    </row>
    <row r="363" spans="51:54" x14ac:dyDescent="0.2">
      <c r="AY363" s="69"/>
      <c r="AZ363" s="69"/>
      <c r="BA363" s="69"/>
      <c r="BB363" s="69"/>
    </row>
    <row r="364" spans="51:54" x14ac:dyDescent="0.2">
      <c r="AY364" s="69"/>
      <c r="AZ364" s="69"/>
      <c r="BA364" s="69"/>
      <c r="BB364" s="69"/>
    </row>
    <row r="365" spans="51:54" x14ac:dyDescent="0.2">
      <c r="AY365" s="69"/>
      <c r="AZ365" s="69"/>
      <c r="BA365" s="69"/>
      <c r="BB365" s="69"/>
    </row>
    <row r="366" spans="51:54" x14ac:dyDescent="0.2">
      <c r="AY366" s="69"/>
      <c r="AZ366" s="69"/>
      <c r="BA366" s="69"/>
      <c r="BB366" s="69"/>
    </row>
    <row r="367" spans="51:54" x14ac:dyDescent="0.2">
      <c r="AY367" s="69"/>
      <c r="AZ367" s="69"/>
      <c r="BA367" s="69"/>
      <c r="BB367" s="69"/>
    </row>
    <row r="368" spans="51:54" x14ac:dyDescent="0.2">
      <c r="AY368" s="69"/>
      <c r="AZ368" s="69"/>
      <c r="BA368" s="69"/>
      <c r="BB368" s="69"/>
    </row>
    <row r="369" spans="51:54" x14ac:dyDescent="0.2">
      <c r="AY369" s="69"/>
      <c r="AZ369" s="69"/>
      <c r="BA369" s="69"/>
      <c r="BB369" s="69"/>
    </row>
    <row r="370" spans="51:54" x14ac:dyDescent="0.2">
      <c r="AY370" s="69"/>
      <c r="AZ370" s="69"/>
      <c r="BA370" s="69"/>
      <c r="BB370" s="69"/>
    </row>
    <row r="371" spans="51:54" x14ac:dyDescent="0.2">
      <c r="AY371" s="69"/>
      <c r="AZ371" s="69"/>
      <c r="BA371" s="69"/>
      <c r="BB371" s="69"/>
    </row>
    <row r="372" spans="51:54" x14ac:dyDescent="0.2">
      <c r="AY372" s="69"/>
      <c r="AZ372" s="69"/>
      <c r="BA372" s="69"/>
      <c r="BB372" s="69"/>
    </row>
    <row r="373" spans="51:54" x14ac:dyDescent="0.2">
      <c r="AY373" s="69"/>
      <c r="AZ373" s="69"/>
      <c r="BA373" s="69"/>
      <c r="BB373" s="69"/>
    </row>
    <row r="374" spans="51:54" x14ac:dyDescent="0.2">
      <c r="AY374" s="69"/>
      <c r="AZ374" s="69"/>
      <c r="BA374" s="69"/>
      <c r="BB374" s="69"/>
    </row>
    <row r="375" spans="51:54" x14ac:dyDescent="0.2">
      <c r="AY375" s="69"/>
      <c r="AZ375" s="69"/>
      <c r="BA375" s="69"/>
      <c r="BB375" s="69"/>
    </row>
    <row r="376" spans="51:54" x14ac:dyDescent="0.2">
      <c r="AY376" s="69"/>
      <c r="AZ376" s="69"/>
      <c r="BA376" s="69"/>
      <c r="BB376" s="69"/>
    </row>
    <row r="377" spans="51:54" x14ac:dyDescent="0.2">
      <c r="AY377" s="69"/>
      <c r="AZ377" s="69"/>
      <c r="BA377" s="69"/>
      <c r="BB377" s="69"/>
    </row>
    <row r="378" spans="51:54" x14ac:dyDescent="0.2">
      <c r="AY378" s="69"/>
      <c r="AZ378" s="69"/>
      <c r="BA378" s="69"/>
      <c r="BB378" s="69"/>
    </row>
    <row r="379" spans="51:54" x14ac:dyDescent="0.2">
      <c r="AY379" s="69"/>
      <c r="AZ379" s="69"/>
      <c r="BA379" s="69"/>
      <c r="BB379" s="69"/>
    </row>
    <row r="380" spans="51:54" x14ac:dyDescent="0.2">
      <c r="AY380" s="69"/>
      <c r="AZ380" s="69"/>
      <c r="BA380" s="69"/>
      <c r="BB380" s="69"/>
    </row>
    <row r="381" spans="51:54" x14ac:dyDescent="0.2">
      <c r="AY381" s="69"/>
      <c r="AZ381" s="69"/>
      <c r="BA381" s="69"/>
      <c r="BB381" s="69"/>
    </row>
    <row r="382" spans="51:54" x14ac:dyDescent="0.2">
      <c r="AY382" s="69"/>
      <c r="AZ382" s="69"/>
      <c r="BA382" s="69"/>
      <c r="BB382" s="69"/>
    </row>
    <row r="383" spans="51:54" x14ac:dyDescent="0.2">
      <c r="AY383" s="69"/>
      <c r="AZ383" s="69"/>
      <c r="BA383" s="69"/>
      <c r="BB383" s="69"/>
    </row>
    <row r="384" spans="51:54" x14ac:dyDescent="0.2">
      <c r="AY384" s="69"/>
      <c r="AZ384" s="69"/>
      <c r="BA384" s="69"/>
      <c r="BB384" s="69"/>
    </row>
    <row r="385" spans="51:54" x14ac:dyDescent="0.2">
      <c r="AY385" s="69"/>
      <c r="AZ385" s="69"/>
      <c r="BA385" s="69"/>
      <c r="BB385" s="69"/>
    </row>
    <row r="386" spans="51:54" x14ac:dyDescent="0.2">
      <c r="AY386" s="69"/>
      <c r="AZ386" s="69"/>
      <c r="BA386" s="69"/>
      <c r="BB386" s="69"/>
    </row>
    <row r="387" spans="51:54" x14ac:dyDescent="0.2">
      <c r="AY387" s="69"/>
      <c r="AZ387" s="69"/>
      <c r="BA387" s="69"/>
      <c r="BB387" s="69"/>
    </row>
    <row r="388" spans="51:54" x14ac:dyDescent="0.2">
      <c r="AY388" s="69"/>
      <c r="AZ388" s="69"/>
      <c r="BA388" s="69"/>
      <c r="BB388" s="69"/>
    </row>
    <row r="389" spans="51:54" x14ac:dyDescent="0.2">
      <c r="AY389" s="69"/>
      <c r="AZ389" s="69"/>
      <c r="BA389" s="69"/>
      <c r="BB389" s="69"/>
    </row>
    <row r="390" spans="51:54" x14ac:dyDescent="0.2">
      <c r="AY390" s="69"/>
      <c r="AZ390" s="69"/>
      <c r="BA390" s="69"/>
      <c r="BB390" s="69"/>
    </row>
    <row r="391" spans="51:54" x14ac:dyDescent="0.2">
      <c r="AY391" s="69"/>
      <c r="AZ391" s="69"/>
      <c r="BA391" s="69"/>
      <c r="BB391" s="69"/>
    </row>
    <row r="392" spans="51:54" x14ac:dyDescent="0.2">
      <c r="AY392" s="69"/>
      <c r="AZ392" s="69"/>
      <c r="BA392" s="69"/>
      <c r="BB392" s="69"/>
    </row>
    <row r="393" spans="51:54" x14ac:dyDescent="0.2">
      <c r="AY393" s="69"/>
      <c r="AZ393" s="69"/>
      <c r="BA393" s="69"/>
      <c r="BB393" s="69"/>
    </row>
    <row r="394" spans="51:54" x14ac:dyDescent="0.2">
      <c r="AY394" s="69"/>
      <c r="AZ394" s="69"/>
      <c r="BA394" s="69"/>
      <c r="BB394" s="69"/>
    </row>
    <row r="395" spans="51:54" x14ac:dyDescent="0.2">
      <c r="AY395" s="69"/>
      <c r="AZ395" s="69"/>
      <c r="BA395" s="69"/>
      <c r="BB395" s="69"/>
    </row>
    <row r="396" spans="51:54" x14ac:dyDescent="0.2">
      <c r="AY396" s="69"/>
      <c r="AZ396" s="69"/>
      <c r="BA396" s="69"/>
      <c r="BB396" s="69"/>
    </row>
    <row r="397" spans="51:54" x14ac:dyDescent="0.2">
      <c r="AY397" s="69"/>
      <c r="AZ397" s="69"/>
      <c r="BA397" s="69"/>
      <c r="BB397" s="69"/>
    </row>
    <row r="398" spans="51:54" x14ac:dyDescent="0.2">
      <c r="AY398" s="69"/>
      <c r="AZ398" s="69"/>
      <c r="BA398" s="69"/>
      <c r="BB398" s="69"/>
    </row>
    <row r="399" spans="51:54" x14ac:dyDescent="0.2">
      <c r="AY399" s="69"/>
      <c r="AZ399" s="69"/>
      <c r="BA399" s="69"/>
      <c r="BB399" s="69"/>
    </row>
    <row r="400" spans="51:54" x14ac:dyDescent="0.2">
      <c r="AY400" s="69"/>
      <c r="AZ400" s="69"/>
      <c r="BA400" s="69"/>
      <c r="BB400" s="69"/>
    </row>
    <row r="401" spans="51:54" x14ac:dyDescent="0.2">
      <c r="AY401" s="69"/>
      <c r="AZ401" s="69"/>
      <c r="BA401" s="69"/>
      <c r="BB401" s="69"/>
    </row>
    <row r="402" spans="51:54" x14ac:dyDescent="0.2">
      <c r="AY402" s="69"/>
      <c r="AZ402" s="69"/>
      <c r="BA402" s="69"/>
      <c r="BB402" s="69"/>
    </row>
    <row r="403" spans="51:54" x14ac:dyDescent="0.2">
      <c r="AY403" s="69"/>
      <c r="AZ403" s="69"/>
      <c r="BA403" s="69"/>
      <c r="BB403" s="69"/>
    </row>
    <row r="404" spans="51:54" x14ac:dyDescent="0.2">
      <c r="AY404" s="69"/>
      <c r="AZ404" s="69"/>
      <c r="BA404" s="69"/>
      <c r="BB404" s="69"/>
    </row>
    <row r="405" spans="51:54" x14ac:dyDescent="0.2">
      <c r="AY405" s="69"/>
      <c r="AZ405" s="69"/>
      <c r="BA405" s="69"/>
      <c r="BB405" s="69"/>
    </row>
    <row r="406" spans="51:54" x14ac:dyDescent="0.2">
      <c r="AY406" s="69"/>
      <c r="AZ406" s="69"/>
      <c r="BA406" s="69"/>
      <c r="BB406" s="69"/>
    </row>
    <row r="407" spans="51:54" x14ac:dyDescent="0.2">
      <c r="AY407" s="69"/>
      <c r="AZ407" s="69"/>
      <c r="BA407" s="69"/>
      <c r="BB407" s="69"/>
    </row>
    <row r="408" spans="51:54" x14ac:dyDescent="0.2">
      <c r="AY408" s="69"/>
      <c r="AZ408" s="69"/>
      <c r="BA408" s="69"/>
      <c r="BB408" s="69"/>
    </row>
  </sheetData>
  <autoFilter ref="A11:BB85" xr:uid="{111E4D45-CB2E-4F72-8DC6-F4FD4F40CE8B}"/>
  <mergeCells count="231">
    <mergeCell ref="F10:H10"/>
    <mergeCell ref="F11:H11"/>
    <mergeCell ref="F12:H12"/>
    <mergeCell ref="F13:H13"/>
    <mergeCell ref="F14:H14"/>
    <mergeCell ref="K7:L7"/>
    <mergeCell ref="K8:L8"/>
    <mergeCell ref="Q1:Q2"/>
    <mergeCell ref="B2:G3"/>
    <mergeCell ref="K4:L4"/>
    <mergeCell ref="H4:I4"/>
    <mergeCell ref="K5:L6"/>
    <mergeCell ref="Q5:Q6"/>
    <mergeCell ref="F20:H20"/>
    <mergeCell ref="F21:H21"/>
    <mergeCell ref="F22:H22"/>
    <mergeCell ref="F23:H23"/>
    <mergeCell ref="F24:H24"/>
    <mergeCell ref="F15:H15"/>
    <mergeCell ref="F16:H16"/>
    <mergeCell ref="F17:H17"/>
    <mergeCell ref="F18:H18"/>
    <mergeCell ref="F19:H19"/>
    <mergeCell ref="F30:H30"/>
    <mergeCell ref="F31:H31"/>
    <mergeCell ref="F32:H32"/>
    <mergeCell ref="F33:H33"/>
    <mergeCell ref="F34:H34"/>
    <mergeCell ref="F25:H25"/>
    <mergeCell ref="F26:H26"/>
    <mergeCell ref="F27:H27"/>
    <mergeCell ref="F28:H28"/>
    <mergeCell ref="F29:H29"/>
    <mergeCell ref="F41:H41"/>
    <mergeCell ref="F42:H42"/>
    <mergeCell ref="F43:H43"/>
    <mergeCell ref="F44:H44"/>
    <mergeCell ref="F45:H45"/>
    <mergeCell ref="F35:H35"/>
    <mergeCell ref="F36:H36"/>
    <mergeCell ref="F37:H37"/>
    <mergeCell ref="F38:H38"/>
    <mergeCell ref="F40:H40"/>
    <mergeCell ref="F65:H65"/>
    <mergeCell ref="F51:H51"/>
    <mergeCell ref="F52:H52"/>
    <mergeCell ref="F53:H53"/>
    <mergeCell ref="F54:H54"/>
    <mergeCell ref="F55:H55"/>
    <mergeCell ref="F46:H46"/>
    <mergeCell ref="F47:H47"/>
    <mergeCell ref="F48:H48"/>
    <mergeCell ref="F49:H49"/>
    <mergeCell ref="F50:H50"/>
    <mergeCell ref="F63:H63"/>
    <mergeCell ref="M16:O16"/>
    <mergeCell ref="P16:R16"/>
    <mergeCell ref="J17:K17"/>
    <mergeCell ref="M17:O17"/>
    <mergeCell ref="P17:R17"/>
    <mergeCell ref="F66:H66"/>
    <mergeCell ref="M10:O10"/>
    <mergeCell ref="P10:R10"/>
    <mergeCell ref="J12:K12"/>
    <mergeCell ref="M12:O12"/>
    <mergeCell ref="P12:R12"/>
    <mergeCell ref="J13:K13"/>
    <mergeCell ref="M13:O13"/>
    <mergeCell ref="P13:R13"/>
    <mergeCell ref="J14:K14"/>
    <mergeCell ref="M14:O14"/>
    <mergeCell ref="P14:R14"/>
    <mergeCell ref="J15:K15"/>
    <mergeCell ref="M15:O15"/>
    <mergeCell ref="P15:R15"/>
    <mergeCell ref="J16:K16"/>
    <mergeCell ref="F56:H56"/>
    <mergeCell ref="F57:H57"/>
    <mergeCell ref="F58:H58"/>
    <mergeCell ref="J20:K20"/>
    <mergeCell ref="M20:O20"/>
    <mergeCell ref="P20:R20"/>
    <mergeCell ref="J21:K21"/>
    <mergeCell ref="M21:O21"/>
    <mergeCell ref="P21:R21"/>
    <mergeCell ref="J18:K18"/>
    <mergeCell ref="M18:O18"/>
    <mergeCell ref="P18:R18"/>
    <mergeCell ref="J19:K19"/>
    <mergeCell ref="M19:O19"/>
    <mergeCell ref="P19:R19"/>
    <mergeCell ref="J24:K24"/>
    <mergeCell ref="M24:O24"/>
    <mergeCell ref="P24:R24"/>
    <mergeCell ref="J25:K25"/>
    <mergeCell ref="M25:O25"/>
    <mergeCell ref="P25:R25"/>
    <mergeCell ref="J22:K22"/>
    <mergeCell ref="M22:O22"/>
    <mergeCell ref="P22:R22"/>
    <mergeCell ref="J23:K23"/>
    <mergeCell ref="M23:O23"/>
    <mergeCell ref="P23:R23"/>
    <mergeCell ref="J28:K28"/>
    <mergeCell ref="M28:O28"/>
    <mergeCell ref="P28:R28"/>
    <mergeCell ref="J29:K29"/>
    <mergeCell ref="M29:O29"/>
    <mergeCell ref="P29:R29"/>
    <mergeCell ref="J26:K26"/>
    <mergeCell ref="M26:O26"/>
    <mergeCell ref="P26:R26"/>
    <mergeCell ref="J27:K27"/>
    <mergeCell ref="M27:O27"/>
    <mergeCell ref="P27:R27"/>
    <mergeCell ref="J32:K32"/>
    <mergeCell ref="M32:O32"/>
    <mergeCell ref="P32:R32"/>
    <mergeCell ref="J33:K33"/>
    <mergeCell ref="M33:O33"/>
    <mergeCell ref="P33:R33"/>
    <mergeCell ref="J30:K30"/>
    <mergeCell ref="M30:O30"/>
    <mergeCell ref="P30:R30"/>
    <mergeCell ref="J31:K31"/>
    <mergeCell ref="M31:O31"/>
    <mergeCell ref="P31:R31"/>
    <mergeCell ref="J36:K36"/>
    <mergeCell ref="M36:O36"/>
    <mergeCell ref="P36:R36"/>
    <mergeCell ref="J37:K37"/>
    <mergeCell ref="M37:O37"/>
    <mergeCell ref="P37:R37"/>
    <mergeCell ref="J34:K34"/>
    <mergeCell ref="M34:O34"/>
    <mergeCell ref="P34:R34"/>
    <mergeCell ref="J35:K35"/>
    <mergeCell ref="M35:O35"/>
    <mergeCell ref="P35:R35"/>
    <mergeCell ref="J41:K41"/>
    <mergeCell ref="M41:O41"/>
    <mergeCell ref="P41:R41"/>
    <mergeCell ref="J42:K42"/>
    <mergeCell ref="M42:O42"/>
    <mergeCell ref="P42:R42"/>
    <mergeCell ref="J38:K38"/>
    <mergeCell ref="M38:O38"/>
    <mergeCell ref="P38:R38"/>
    <mergeCell ref="J40:K40"/>
    <mergeCell ref="M40:O40"/>
    <mergeCell ref="P40:R40"/>
    <mergeCell ref="J45:K45"/>
    <mergeCell ref="M45:O45"/>
    <mergeCell ref="P45:R45"/>
    <mergeCell ref="J46:K46"/>
    <mergeCell ref="M46:O46"/>
    <mergeCell ref="P46:R46"/>
    <mergeCell ref="J43:K43"/>
    <mergeCell ref="M43:O43"/>
    <mergeCell ref="P43:R43"/>
    <mergeCell ref="J44:K44"/>
    <mergeCell ref="M44:O44"/>
    <mergeCell ref="P44:R44"/>
    <mergeCell ref="J49:K49"/>
    <mergeCell ref="M49:O49"/>
    <mergeCell ref="P49:R49"/>
    <mergeCell ref="J50:K50"/>
    <mergeCell ref="M50:O50"/>
    <mergeCell ref="P50:R50"/>
    <mergeCell ref="J47:K47"/>
    <mergeCell ref="M47:O47"/>
    <mergeCell ref="P47:R47"/>
    <mergeCell ref="J48:K48"/>
    <mergeCell ref="M48:O48"/>
    <mergeCell ref="P48:R48"/>
    <mergeCell ref="J53:K53"/>
    <mergeCell ref="M53:O53"/>
    <mergeCell ref="P53:R53"/>
    <mergeCell ref="J54:K54"/>
    <mergeCell ref="M54:O54"/>
    <mergeCell ref="P54:R54"/>
    <mergeCell ref="J51:K51"/>
    <mergeCell ref="M51:O51"/>
    <mergeCell ref="P51:R51"/>
    <mergeCell ref="J52:K52"/>
    <mergeCell ref="M52:O52"/>
    <mergeCell ref="P52:R52"/>
    <mergeCell ref="T5:U9"/>
    <mergeCell ref="J66:K66"/>
    <mergeCell ref="M66:O66"/>
    <mergeCell ref="P66:R66"/>
    <mergeCell ref="M68:O68"/>
    <mergeCell ref="P68:R68"/>
    <mergeCell ref="J62:K62"/>
    <mergeCell ref="M62:O62"/>
    <mergeCell ref="P62:R62"/>
    <mergeCell ref="J65:K65"/>
    <mergeCell ref="M65:O65"/>
    <mergeCell ref="P65:R65"/>
    <mergeCell ref="J57:K57"/>
    <mergeCell ref="M57:O57"/>
    <mergeCell ref="P57:R57"/>
    <mergeCell ref="J58:K58"/>
    <mergeCell ref="M58:O58"/>
    <mergeCell ref="P58:R58"/>
    <mergeCell ref="J55:K55"/>
    <mergeCell ref="M55:O55"/>
    <mergeCell ref="P55:R55"/>
    <mergeCell ref="J56:K56"/>
    <mergeCell ref="M56:O56"/>
    <mergeCell ref="P56:R56"/>
    <mergeCell ref="J63:K63"/>
    <mergeCell ref="M63:O63"/>
    <mergeCell ref="P63:R63"/>
    <mergeCell ref="F64:H64"/>
    <mergeCell ref="J64:K64"/>
    <mergeCell ref="M64:O64"/>
    <mergeCell ref="P64:R64"/>
    <mergeCell ref="F59:H59"/>
    <mergeCell ref="J59:K59"/>
    <mergeCell ref="M59:O59"/>
    <mergeCell ref="P59:R59"/>
    <mergeCell ref="F60:H60"/>
    <mergeCell ref="J60:K60"/>
    <mergeCell ref="M60:O60"/>
    <mergeCell ref="P60:R60"/>
    <mergeCell ref="F61:H61"/>
    <mergeCell ref="J61:K61"/>
    <mergeCell ref="M61:O61"/>
    <mergeCell ref="P61:R61"/>
    <mergeCell ref="F62:H62"/>
  </mergeCells>
  <phoneticPr fontId="18" type="noConversion"/>
  <printOptions horizontalCentered="1"/>
  <pageMargins left="0.39370078740157483" right="0.39370078740157483" top="0.78740157480314965" bottom="0.39370078740157483" header="0.31496062992125984" footer="0.51181102362204722"/>
  <pageSetup paperSize="9" scale="43" orientation="landscape" r:id="rId1"/>
  <headerFooter alignWithMargins="0">
    <oddHeader>&amp;C&amp;"Arial,Negrito"&amp;12&amp;F</oddHeader>
    <oddFooter>&amp;C&amp;"Arial,Negrito"&amp;12&amp;A</oddFooter>
  </headerFooter>
  <rowBreaks count="1" manualBreakCount="1">
    <brk id="38" max="18" man="1"/>
  </rowBreaks>
  <ignoredErrors>
    <ignoredError sqref="C4:Q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AE187-D0C9-4F48-A50E-0CEF87C391C5}">
  <dimension ref="A1:P397"/>
  <sheetViews>
    <sheetView showGridLines="0" showZeros="0" zoomScaleNormal="100" workbookViewId="0">
      <pane xSplit="5" ySplit="248" topLeftCell="F368" activePane="bottomRight" state="frozen"/>
      <selection pane="topRight" activeCell="F1" sqref="F1"/>
      <selection pane="bottomLeft" activeCell="A249" sqref="A249"/>
      <selection pane="bottomRight" activeCell="I300" sqref="I300"/>
    </sheetView>
  </sheetViews>
  <sheetFormatPr defaultColWidth="9.28515625" defaultRowHeight="14.4" x14ac:dyDescent="0.2"/>
  <cols>
    <col min="1" max="1" width="18.42578125" style="591" bestFit="1" customWidth="1"/>
    <col min="2" max="2" width="11.42578125" style="591" bestFit="1" customWidth="1"/>
    <col min="3" max="3" width="9.42578125" style="591" customWidth="1"/>
    <col min="4" max="4" width="9.140625" style="591" customWidth="1"/>
    <col min="5" max="5" width="11.140625" style="591" customWidth="1"/>
    <col min="6" max="6" width="15.42578125" style="595" customWidth="1"/>
    <col min="7" max="7" width="15.85546875" style="591" bestFit="1" customWidth="1"/>
    <col min="8" max="8" width="20.7109375" style="597" customWidth="1"/>
    <col min="9" max="9" width="40.28515625" style="591" customWidth="1"/>
    <col min="10" max="10" width="17.7109375" style="591" customWidth="1"/>
    <col min="11" max="11" width="15.140625" style="591" customWidth="1"/>
    <col min="12" max="16384" width="9.28515625" style="591"/>
  </cols>
  <sheetData>
    <row r="1" spans="1:16" ht="18.600000000000001" thickBot="1" x14ac:dyDescent="0.25">
      <c r="A1" s="793" t="s">
        <v>155</v>
      </c>
      <c r="B1" s="793"/>
      <c r="C1" s="793"/>
      <c r="D1" s="793"/>
      <c r="E1" s="793"/>
      <c r="F1" s="594"/>
      <c r="I1" s="598" t="s">
        <v>210</v>
      </c>
    </row>
    <row r="2" spans="1:16" ht="27.75" customHeight="1" thickBot="1" x14ac:dyDescent="0.25">
      <c r="A2" s="794" t="s">
        <v>27</v>
      </c>
      <c r="B2" s="796" t="s">
        <v>28</v>
      </c>
      <c r="C2" s="796" t="s">
        <v>29</v>
      </c>
      <c r="D2" s="796"/>
      <c r="E2" s="798"/>
      <c r="F2" s="799" t="s">
        <v>156</v>
      </c>
      <c r="G2" s="589" t="s">
        <v>157</v>
      </c>
      <c r="H2" s="791" t="s">
        <v>213</v>
      </c>
      <c r="I2" s="599" t="s">
        <v>149</v>
      </c>
      <c r="J2" s="600" t="s">
        <v>150</v>
      </c>
      <c r="K2" s="601"/>
      <c r="L2" s="601"/>
      <c r="M2" s="601"/>
      <c r="N2" s="601"/>
      <c r="O2" s="601"/>
      <c r="P2" s="601"/>
    </row>
    <row r="3" spans="1:16" ht="27.75" customHeight="1" thickBot="1" x14ac:dyDescent="0.25">
      <c r="A3" s="795"/>
      <c r="B3" s="797"/>
      <c r="C3" s="514" t="s">
        <v>30</v>
      </c>
      <c r="D3" s="514" t="s">
        <v>31</v>
      </c>
      <c r="E3" s="346" t="s">
        <v>32</v>
      </c>
      <c r="F3" s="797" t="s">
        <v>33</v>
      </c>
      <c r="G3" s="288" t="s">
        <v>142</v>
      </c>
      <c r="H3" s="792"/>
      <c r="I3" s="601"/>
      <c r="J3" s="600" t="s">
        <v>151</v>
      </c>
      <c r="K3" s="601"/>
      <c r="L3" s="601"/>
      <c r="M3" s="601"/>
      <c r="N3" s="601"/>
      <c r="O3" s="601"/>
      <c r="P3" s="601"/>
    </row>
    <row r="4" spans="1:16" ht="15" hidden="1" customHeight="1" x14ac:dyDescent="0.2">
      <c r="A4" s="602" t="s">
        <v>14</v>
      </c>
      <c r="B4" s="603">
        <v>100</v>
      </c>
      <c r="C4" s="604" t="s">
        <v>34</v>
      </c>
      <c r="D4" s="604" t="s">
        <v>34</v>
      </c>
      <c r="E4" s="605" t="s">
        <v>34</v>
      </c>
    </row>
    <row r="5" spans="1:16" ht="15" hidden="1" customHeight="1" x14ac:dyDescent="0.2">
      <c r="A5" s="606">
        <v>34578</v>
      </c>
      <c r="B5" s="603">
        <v>100.381</v>
      </c>
      <c r="C5" s="604">
        <v>0.38</v>
      </c>
      <c r="D5" s="604" t="s">
        <v>34</v>
      </c>
      <c r="E5" s="605" t="s">
        <v>34</v>
      </c>
    </row>
    <row r="6" spans="1:16" ht="15" hidden="1" customHeight="1" x14ac:dyDescent="0.2">
      <c r="A6" s="606">
        <v>34608</v>
      </c>
      <c r="B6" s="603">
        <v>101.71</v>
      </c>
      <c r="C6" s="604">
        <v>1.32</v>
      </c>
      <c r="D6" s="604" t="s">
        <v>34</v>
      </c>
      <c r="E6" s="605" t="s">
        <v>34</v>
      </c>
    </row>
    <row r="7" spans="1:16" ht="15" hidden="1" customHeight="1" x14ac:dyDescent="0.2">
      <c r="A7" s="606">
        <v>34639</v>
      </c>
      <c r="B7" s="603">
        <v>104.11</v>
      </c>
      <c r="C7" s="604">
        <v>2.36</v>
      </c>
      <c r="D7" s="604" t="s">
        <v>34</v>
      </c>
      <c r="E7" s="605" t="s">
        <v>34</v>
      </c>
    </row>
    <row r="8" spans="1:16" ht="15" hidden="1" customHeight="1" thickBot="1" x14ac:dyDescent="0.25">
      <c r="A8" s="607">
        <v>34669</v>
      </c>
      <c r="B8" s="608">
        <v>105.48699999999999</v>
      </c>
      <c r="C8" s="609">
        <v>1.32</v>
      </c>
      <c r="D8" s="609" t="s">
        <v>34</v>
      </c>
      <c r="E8" s="610" t="s">
        <v>34</v>
      </c>
    </row>
    <row r="9" spans="1:16" ht="15" hidden="1" customHeight="1" x14ac:dyDescent="0.2">
      <c r="A9" s="611">
        <v>34700</v>
      </c>
      <c r="B9" s="612">
        <v>109.176</v>
      </c>
      <c r="C9" s="613">
        <v>3.5</v>
      </c>
      <c r="D9" s="613">
        <v>3.5</v>
      </c>
      <c r="E9" s="614" t="s">
        <v>34</v>
      </c>
    </row>
    <row r="10" spans="1:16" ht="15" hidden="1" customHeight="1" x14ac:dyDescent="0.2">
      <c r="A10" s="606">
        <v>34731</v>
      </c>
      <c r="B10" s="603">
        <v>111.453</v>
      </c>
      <c r="C10" s="604">
        <v>2.09</v>
      </c>
      <c r="D10" s="604">
        <v>5.66</v>
      </c>
      <c r="E10" s="605" t="s">
        <v>34</v>
      </c>
    </row>
    <row r="11" spans="1:16" ht="15" hidden="1" customHeight="1" x14ac:dyDescent="0.2">
      <c r="A11" s="606">
        <v>34759</v>
      </c>
      <c r="B11" s="603">
        <v>115.129</v>
      </c>
      <c r="C11" s="604">
        <v>3.3</v>
      </c>
      <c r="D11" s="604">
        <v>9.14</v>
      </c>
      <c r="E11" s="605" t="s">
        <v>34</v>
      </c>
    </row>
    <row r="12" spans="1:16" ht="15" hidden="1" customHeight="1" x14ac:dyDescent="0.2">
      <c r="A12" s="606">
        <v>34790</v>
      </c>
      <c r="B12" s="603">
        <v>117.774</v>
      </c>
      <c r="C12" s="604">
        <v>2.2999999999999998</v>
      </c>
      <c r="D12" s="604">
        <v>11.65</v>
      </c>
      <c r="E12" s="605" t="s">
        <v>34</v>
      </c>
    </row>
    <row r="13" spans="1:16" ht="15" hidden="1" customHeight="1" x14ac:dyDescent="0.2">
      <c r="A13" s="606">
        <v>34820</v>
      </c>
      <c r="B13" s="603">
        <v>128.09800000000001</v>
      </c>
      <c r="C13" s="604">
        <v>8.77</v>
      </c>
      <c r="D13" s="604">
        <v>21.43</v>
      </c>
      <c r="E13" s="605" t="s">
        <v>34</v>
      </c>
    </row>
    <row r="14" spans="1:16" ht="15" hidden="1" customHeight="1" x14ac:dyDescent="0.2">
      <c r="A14" s="606">
        <v>34851</v>
      </c>
      <c r="B14" s="603">
        <v>132.09</v>
      </c>
      <c r="C14" s="604">
        <v>3.12</v>
      </c>
      <c r="D14" s="604">
        <v>25.22</v>
      </c>
      <c r="E14" s="605" t="s">
        <v>34</v>
      </c>
    </row>
    <row r="15" spans="1:16" ht="15" hidden="1" customHeight="1" x14ac:dyDescent="0.2">
      <c r="A15" s="606">
        <v>34881</v>
      </c>
      <c r="B15" s="603">
        <v>133.524</v>
      </c>
      <c r="C15" s="604">
        <v>1.0900000000000001</v>
      </c>
      <c r="D15" s="604">
        <v>26.58</v>
      </c>
      <c r="E15" s="605" t="s">
        <v>34</v>
      </c>
    </row>
    <row r="16" spans="1:16" ht="15" hidden="1" customHeight="1" x14ac:dyDescent="0.2">
      <c r="A16" s="606">
        <v>34912</v>
      </c>
      <c r="B16" s="603">
        <v>134.35300000000001</v>
      </c>
      <c r="C16" s="604">
        <v>0.62</v>
      </c>
      <c r="D16" s="604">
        <v>27.36</v>
      </c>
      <c r="E16" s="605">
        <v>34.35</v>
      </c>
    </row>
    <row r="17" spans="1:5" ht="15" hidden="1" customHeight="1" x14ac:dyDescent="0.2">
      <c r="A17" s="606">
        <v>34943</v>
      </c>
      <c r="B17" s="603">
        <v>135.31800000000001</v>
      </c>
      <c r="C17" s="604">
        <v>0.72</v>
      </c>
      <c r="D17" s="604">
        <v>28.28</v>
      </c>
      <c r="E17" s="605">
        <v>34.799999999999997</v>
      </c>
    </row>
    <row r="18" spans="1:5" ht="15" hidden="1" customHeight="1" x14ac:dyDescent="0.2">
      <c r="A18" s="606">
        <v>34973</v>
      </c>
      <c r="B18" s="603">
        <v>136.48400000000001</v>
      </c>
      <c r="C18" s="604">
        <v>0.86</v>
      </c>
      <c r="D18" s="604">
        <v>29.38</v>
      </c>
      <c r="E18" s="605">
        <v>34.19</v>
      </c>
    </row>
    <row r="19" spans="1:5" ht="15" hidden="1" customHeight="1" x14ac:dyDescent="0.2">
      <c r="A19" s="606">
        <v>35004</v>
      </c>
      <c r="B19" s="603">
        <v>137.47800000000001</v>
      </c>
      <c r="C19" s="604">
        <v>0.73</v>
      </c>
      <c r="D19" s="604">
        <v>30.33</v>
      </c>
      <c r="E19" s="605">
        <v>32.049999999999997</v>
      </c>
    </row>
    <row r="20" spans="1:5" ht="15" hidden="1" customHeight="1" thickBot="1" x14ac:dyDescent="0.25">
      <c r="A20" s="607">
        <v>35034</v>
      </c>
      <c r="B20" s="608">
        <v>138.66399999999999</v>
      </c>
      <c r="C20" s="609">
        <v>0.86</v>
      </c>
      <c r="D20" s="609">
        <v>31.45</v>
      </c>
      <c r="E20" s="610">
        <v>31.45</v>
      </c>
    </row>
    <row r="21" spans="1:5" ht="15" hidden="1" customHeight="1" x14ac:dyDescent="0.2">
      <c r="A21" s="611">
        <v>35065</v>
      </c>
      <c r="B21" s="612">
        <v>140.76599999999999</v>
      </c>
      <c r="C21" s="613">
        <v>1.52</v>
      </c>
      <c r="D21" s="613">
        <v>1.52</v>
      </c>
      <c r="E21" s="614">
        <v>28.93</v>
      </c>
    </row>
    <row r="22" spans="1:5" ht="15" hidden="1" customHeight="1" x14ac:dyDescent="0.2">
      <c r="A22" s="606">
        <v>35096</v>
      </c>
      <c r="B22" s="603">
        <v>140.929</v>
      </c>
      <c r="C22" s="604">
        <v>0.12</v>
      </c>
      <c r="D22" s="604">
        <v>1.63</v>
      </c>
      <c r="E22" s="605">
        <v>26.45</v>
      </c>
    </row>
    <row r="23" spans="1:5" ht="15" hidden="1" customHeight="1" x14ac:dyDescent="0.2">
      <c r="A23" s="606">
        <v>35125</v>
      </c>
      <c r="B23" s="603">
        <v>142.31299999999999</v>
      </c>
      <c r="C23" s="604">
        <v>0.98</v>
      </c>
      <c r="D23" s="604">
        <v>2.63</v>
      </c>
      <c r="E23" s="605">
        <v>23.61</v>
      </c>
    </row>
    <row r="24" spans="1:5" ht="15" hidden="1" customHeight="1" x14ac:dyDescent="0.2">
      <c r="A24" s="606">
        <v>35156</v>
      </c>
      <c r="B24" s="603">
        <v>142.66300000000001</v>
      </c>
      <c r="C24" s="604">
        <v>0.25</v>
      </c>
      <c r="D24" s="604">
        <v>2.88</v>
      </c>
      <c r="E24" s="605">
        <v>21.13</v>
      </c>
    </row>
    <row r="25" spans="1:5" ht="15" hidden="1" customHeight="1" x14ac:dyDescent="0.2">
      <c r="A25" s="606">
        <v>35186</v>
      </c>
      <c r="B25" s="603">
        <v>145.74199999999999</v>
      </c>
      <c r="C25" s="604">
        <v>2.16</v>
      </c>
      <c r="D25" s="604">
        <v>5.0999999999999996</v>
      </c>
      <c r="E25" s="605">
        <v>13.77</v>
      </c>
    </row>
    <row r="26" spans="1:5" ht="15" hidden="1" customHeight="1" x14ac:dyDescent="0.2">
      <c r="A26" s="606">
        <v>35217</v>
      </c>
      <c r="B26" s="603">
        <v>147.98400000000001</v>
      </c>
      <c r="C26" s="604">
        <v>1.54</v>
      </c>
      <c r="D26" s="604">
        <v>6.72</v>
      </c>
      <c r="E26" s="605">
        <v>12.03</v>
      </c>
    </row>
    <row r="27" spans="1:5" ht="15" hidden="1" customHeight="1" x14ac:dyDescent="0.2">
      <c r="A27" s="606">
        <v>35247</v>
      </c>
      <c r="B27" s="603">
        <v>149.095</v>
      </c>
      <c r="C27" s="604">
        <v>0.75</v>
      </c>
      <c r="D27" s="604">
        <v>7.52</v>
      </c>
      <c r="E27" s="605">
        <v>11.66</v>
      </c>
    </row>
    <row r="28" spans="1:5" ht="15" hidden="1" customHeight="1" x14ac:dyDescent="0.2">
      <c r="A28" s="606">
        <v>35278</v>
      </c>
      <c r="B28" s="603">
        <v>149.44499999999999</v>
      </c>
      <c r="C28" s="604">
        <v>0.23</v>
      </c>
      <c r="D28" s="604">
        <v>7.77</v>
      </c>
      <c r="E28" s="605">
        <v>11.23</v>
      </c>
    </row>
    <row r="29" spans="1:5" ht="15" hidden="1" customHeight="1" x14ac:dyDescent="0.2">
      <c r="A29" s="606">
        <v>35309</v>
      </c>
      <c r="B29" s="603">
        <v>149.77199999999999</v>
      </c>
      <c r="C29" s="604">
        <v>0.22</v>
      </c>
      <c r="D29" s="604">
        <v>8.01</v>
      </c>
      <c r="E29" s="605">
        <v>10.68</v>
      </c>
    </row>
    <row r="30" spans="1:5" ht="15" hidden="1" customHeight="1" x14ac:dyDescent="0.2">
      <c r="A30" s="606">
        <v>35339</v>
      </c>
      <c r="B30" s="603">
        <v>150.15700000000001</v>
      </c>
      <c r="C30" s="604">
        <v>0.26</v>
      </c>
      <c r="D30" s="604">
        <v>8.2899999999999991</v>
      </c>
      <c r="E30" s="605">
        <v>10.02</v>
      </c>
    </row>
    <row r="31" spans="1:5" ht="15" hidden="1" customHeight="1" x14ac:dyDescent="0.2">
      <c r="A31" s="606">
        <v>35370</v>
      </c>
      <c r="B31" s="603">
        <v>151.035</v>
      </c>
      <c r="C31" s="604">
        <v>0.57999999999999996</v>
      </c>
      <c r="D31" s="604">
        <v>8.92</v>
      </c>
      <c r="E31" s="605">
        <v>9.86</v>
      </c>
    </row>
    <row r="32" spans="1:5" ht="15" hidden="1" customHeight="1" thickBot="1" x14ac:dyDescent="0.25">
      <c r="A32" s="607">
        <v>35400</v>
      </c>
      <c r="B32" s="608">
        <v>151.922</v>
      </c>
      <c r="C32" s="609">
        <v>0.59</v>
      </c>
      <c r="D32" s="609">
        <v>9.56</v>
      </c>
      <c r="E32" s="610">
        <v>9.56</v>
      </c>
    </row>
    <row r="33" spans="1:5" ht="15" hidden="1" customHeight="1" x14ac:dyDescent="0.2">
      <c r="A33" s="611">
        <v>35431</v>
      </c>
      <c r="B33" s="612">
        <v>152.40799999999999</v>
      </c>
      <c r="C33" s="613">
        <v>0.32</v>
      </c>
      <c r="D33" s="613">
        <v>0.32</v>
      </c>
      <c r="E33" s="614">
        <v>8.27</v>
      </c>
    </row>
    <row r="34" spans="1:5" ht="15" hidden="1" customHeight="1" x14ac:dyDescent="0.2">
      <c r="A34" s="606">
        <v>35462</v>
      </c>
      <c r="B34" s="603">
        <v>153.14699999999999</v>
      </c>
      <c r="C34" s="604">
        <v>0.48</v>
      </c>
      <c r="D34" s="604">
        <v>0.81</v>
      </c>
      <c r="E34" s="605">
        <v>8.67</v>
      </c>
    </row>
    <row r="35" spans="1:5" ht="15" hidden="1" customHeight="1" x14ac:dyDescent="0.2">
      <c r="A35" s="606">
        <v>35490</v>
      </c>
      <c r="B35" s="603">
        <v>154.26</v>
      </c>
      <c r="C35" s="604">
        <v>0.73</v>
      </c>
      <c r="D35" s="604">
        <v>1.54</v>
      </c>
      <c r="E35" s="605">
        <v>8.39</v>
      </c>
    </row>
    <row r="36" spans="1:5" ht="15" hidden="1" customHeight="1" x14ac:dyDescent="0.2">
      <c r="A36" s="606">
        <v>35521</v>
      </c>
      <c r="B36" s="603">
        <v>154.61600000000001</v>
      </c>
      <c r="C36" s="604">
        <v>0.23</v>
      </c>
      <c r="D36" s="604">
        <v>1.77</v>
      </c>
      <c r="E36" s="605">
        <v>8.3800000000000008</v>
      </c>
    </row>
    <row r="37" spans="1:5" ht="15" hidden="1" customHeight="1" x14ac:dyDescent="0.2">
      <c r="A37" s="606">
        <v>35551</v>
      </c>
      <c r="B37" s="603">
        <v>155.953</v>
      </c>
      <c r="C37" s="604">
        <v>0.86</v>
      </c>
      <c r="D37" s="604">
        <v>2.65</v>
      </c>
      <c r="E37" s="605">
        <v>7.01</v>
      </c>
    </row>
    <row r="38" spans="1:5" ht="15" hidden="1" customHeight="1" x14ac:dyDescent="0.2">
      <c r="A38" s="606">
        <v>35582</v>
      </c>
      <c r="B38" s="603">
        <v>157.68700000000001</v>
      </c>
      <c r="C38" s="604">
        <v>1.1100000000000001</v>
      </c>
      <c r="D38" s="604">
        <v>3.79</v>
      </c>
      <c r="E38" s="605">
        <v>6.56</v>
      </c>
    </row>
    <row r="39" spans="1:5" ht="15" hidden="1" customHeight="1" x14ac:dyDescent="0.2">
      <c r="A39" s="606">
        <v>35612</v>
      </c>
      <c r="B39" s="603">
        <v>158.48500000000001</v>
      </c>
      <c r="C39" s="604">
        <v>0.51</v>
      </c>
      <c r="D39" s="604">
        <v>4.32</v>
      </c>
      <c r="E39" s="605">
        <v>6.3</v>
      </c>
    </row>
    <row r="40" spans="1:5" ht="15" hidden="1" customHeight="1" x14ac:dyDescent="0.2">
      <c r="A40" s="606">
        <v>35643</v>
      </c>
      <c r="B40" s="603">
        <v>160.352</v>
      </c>
      <c r="C40" s="604">
        <v>1.18</v>
      </c>
      <c r="D40" s="604">
        <v>5.55</v>
      </c>
      <c r="E40" s="605">
        <v>7.3</v>
      </c>
    </row>
    <row r="41" spans="1:5" ht="15" hidden="1" customHeight="1" x14ac:dyDescent="0.2">
      <c r="A41" s="606">
        <v>35674</v>
      </c>
      <c r="B41" s="603">
        <v>160.78</v>
      </c>
      <c r="C41" s="604">
        <v>0.27</v>
      </c>
      <c r="D41" s="604">
        <v>5.83</v>
      </c>
      <c r="E41" s="605">
        <v>7.35</v>
      </c>
    </row>
    <row r="42" spans="1:5" ht="15" hidden="1" customHeight="1" x14ac:dyDescent="0.2">
      <c r="A42" s="606">
        <v>35704</v>
      </c>
      <c r="B42" s="603">
        <v>161.024</v>
      </c>
      <c r="C42" s="604">
        <v>0.15</v>
      </c>
      <c r="D42" s="604">
        <v>5.99</v>
      </c>
      <c r="E42" s="605">
        <v>7.24</v>
      </c>
    </row>
    <row r="43" spans="1:5" ht="15" hidden="1" customHeight="1" x14ac:dyDescent="0.2">
      <c r="A43" s="606">
        <v>35735</v>
      </c>
      <c r="B43" s="603">
        <v>161.89699999999999</v>
      </c>
      <c r="C43" s="604">
        <v>0.54</v>
      </c>
      <c r="D43" s="604">
        <v>6.57</v>
      </c>
      <c r="E43" s="605">
        <v>7.19</v>
      </c>
    </row>
    <row r="44" spans="1:5" ht="15" hidden="1" customHeight="1" thickBot="1" x14ac:dyDescent="0.25">
      <c r="A44" s="607">
        <v>35765</v>
      </c>
      <c r="B44" s="608">
        <v>162.27099999999999</v>
      </c>
      <c r="C44" s="609">
        <v>0.23</v>
      </c>
      <c r="D44" s="609">
        <v>6.81</v>
      </c>
      <c r="E44" s="610">
        <v>6.81</v>
      </c>
    </row>
    <row r="45" spans="1:5" ht="15" hidden="1" customHeight="1" x14ac:dyDescent="0.2">
      <c r="A45" s="611">
        <v>35796</v>
      </c>
      <c r="B45" s="612">
        <v>162.80500000000001</v>
      </c>
      <c r="C45" s="613">
        <v>0.33</v>
      </c>
      <c r="D45" s="613">
        <v>0.33</v>
      </c>
      <c r="E45" s="614">
        <v>6.82</v>
      </c>
    </row>
    <row r="46" spans="1:5" ht="15" hidden="1" customHeight="1" x14ac:dyDescent="0.2">
      <c r="A46" s="606">
        <v>35827</v>
      </c>
      <c r="B46" s="603">
        <v>163.59299999999999</v>
      </c>
      <c r="C46" s="604">
        <v>0.48</v>
      </c>
      <c r="D46" s="604">
        <v>0.81</v>
      </c>
      <c r="E46" s="605">
        <v>6.82</v>
      </c>
    </row>
    <row r="47" spans="1:5" ht="15" hidden="1" customHeight="1" x14ac:dyDescent="0.2">
      <c r="A47" s="606">
        <v>35855</v>
      </c>
      <c r="B47" s="603">
        <v>164.36099999999999</v>
      </c>
      <c r="C47" s="604">
        <v>0.47</v>
      </c>
      <c r="D47" s="604">
        <v>1.29</v>
      </c>
      <c r="E47" s="605">
        <v>6.55</v>
      </c>
    </row>
    <row r="48" spans="1:5" ht="15" hidden="1" customHeight="1" x14ac:dyDescent="0.2">
      <c r="A48" s="606">
        <v>35886</v>
      </c>
      <c r="B48" s="603">
        <v>163.535</v>
      </c>
      <c r="C48" s="604">
        <v>-0.5</v>
      </c>
      <c r="D48" s="604">
        <v>0.78</v>
      </c>
      <c r="E48" s="605">
        <v>5.77</v>
      </c>
    </row>
    <row r="49" spans="1:5" ht="15" hidden="1" customHeight="1" x14ac:dyDescent="0.2">
      <c r="A49" s="606">
        <v>35916</v>
      </c>
      <c r="B49" s="603">
        <v>165.13300000000001</v>
      </c>
      <c r="C49" s="604">
        <v>0.98</v>
      </c>
      <c r="D49" s="604">
        <v>1.76</v>
      </c>
      <c r="E49" s="605">
        <v>5.89</v>
      </c>
    </row>
    <row r="50" spans="1:5" ht="15" hidden="1" customHeight="1" x14ac:dyDescent="0.2">
      <c r="A50" s="606">
        <v>35947</v>
      </c>
      <c r="B50" s="603">
        <v>165.78100000000001</v>
      </c>
      <c r="C50" s="604">
        <v>0.39</v>
      </c>
      <c r="D50" s="604">
        <v>2.16</v>
      </c>
      <c r="E50" s="605">
        <v>5.13</v>
      </c>
    </row>
    <row r="51" spans="1:5" ht="15" hidden="1" customHeight="1" x14ac:dyDescent="0.2">
      <c r="A51" s="606">
        <v>35977</v>
      </c>
      <c r="B51" s="603">
        <v>166.345</v>
      </c>
      <c r="C51" s="604">
        <v>0.34</v>
      </c>
      <c r="D51" s="604">
        <v>2.5099999999999998</v>
      </c>
      <c r="E51" s="605">
        <v>4.96</v>
      </c>
    </row>
    <row r="52" spans="1:5" ht="15" hidden="1" customHeight="1" x14ac:dyDescent="0.2">
      <c r="A52" s="606">
        <v>36008</v>
      </c>
      <c r="B52" s="603">
        <v>166.70500000000001</v>
      </c>
      <c r="C52" s="604">
        <v>0.22</v>
      </c>
      <c r="D52" s="604">
        <v>2.73</v>
      </c>
      <c r="E52" s="605">
        <v>3.96</v>
      </c>
    </row>
    <row r="53" spans="1:5" ht="15" hidden="1" customHeight="1" x14ac:dyDescent="0.2">
      <c r="A53" s="606">
        <v>36039</v>
      </c>
      <c r="B53" s="603">
        <v>166.72900000000001</v>
      </c>
      <c r="C53" s="604">
        <v>0.01</v>
      </c>
      <c r="D53" s="604">
        <v>2.75</v>
      </c>
      <c r="E53" s="605">
        <v>3.7</v>
      </c>
    </row>
    <row r="54" spans="1:5" ht="15" hidden="1" customHeight="1" x14ac:dyDescent="0.2">
      <c r="A54" s="606">
        <v>36069</v>
      </c>
      <c r="B54" s="603">
        <v>166.738</v>
      </c>
      <c r="C54" s="604">
        <v>0.01</v>
      </c>
      <c r="D54" s="604">
        <v>2.75</v>
      </c>
      <c r="E54" s="605">
        <v>3.55</v>
      </c>
    </row>
    <row r="55" spans="1:5" ht="15" hidden="1" customHeight="1" x14ac:dyDescent="0.2">
      <c r="A55" s="606">
        <v>36100</v>
      </c>
      <c r="B55" s="603">
        <v>166.65700000000001</v>
      </c>
      <c r="C55" s="604">
        <v>-0.05</v>
      </c>
      <c r="D55" s="604">
        <v>2.7</v>
      </c>
      <c r="E55" s="605">
        <v>2.94</v>
      </c>
    </row>
    <row r="56" spans="1:5" ht="15" hidden="1" customHeight="1" thickBot="1" x14ac:dyDescent="0.25">
      <c r="A56" s="607">
        <v>36130</v>
      </c>
      <c r="B56" s="608">
        <v>166.733</v>
      </c>
      <c r="C56" s="609">
        <v>0.05</v>
      </c>
      <c r="D56" s="609">
        <v>2.75</v>
      </c>
      <c r="E56" s="610">
        <v>2.75</v>
      </c>
    </row>
    <row r="57" spans="1:5" ht="15" hidden="1" customHeight="1" x14ac:dyDescent="0.2">
      <c r="A57" s="611">
        <v>36161</v>
      </c>
      <c r="B57" s="612">
        <v>167.648</v>
      </c>
      <c r="C57" s="613">
        <v>0.55000000000000004</v>
      </c>
      <c r="D57" s="613">
        <v>0.55000000000000004</v>
      </c>
      <c r="E57" s="614">
        <v>2.97</v>
      </c>
    </row>
    <row r="58" spans="1:5" ht="15" hidden="1" customHeight="1" x14ac:dyDescent="0.2">
      <c r="A58" s="606">
        <v>36192</v>
      </c>
      <c r="B58" s="603">
        <v>169.28800000000001</v>
      </c>
      <c r="C58" s="604">
        <v>0.98</v>
      </c>
      <c r="D58" s="604">
        <v>1.53</v>
      </c>
      <c r="E58" s="605">
        <v>3.48</v>
      </c>
    </row>
    <row r="59" spans="1:5" ht="15" hidden="1" customHeight="1" x14ac:dyDescent="0.2">
      <c r="A59" s="606">
        <v>36220</v>
      </c>
      <c r="B59" s="603">
        <v>170.221</v>
      </c>
      <c r="C59" s="604">
        <v>0.55000000000000004</v>
      </c>
      <c r="D59" s="604">
        <v>2.09</v>
      </c>
      <c r="E59" s="605">
        <v>3.57</v>
      </c>
    </row>
    <row r="60" spans="1:5" ht="15" hidden="1" customHeight="1" x14ac:dyDescent="0.2">
      <c r="A60" s="606">
        <v>36251</v>
      </c>
      <c r="B60" s="603">
        <v>171.1</v>
      </c>
      <c r="C60" s="604">
        <v>0.52</v>
      </c>
      <c r="D60" s="604">
        <v>2.62</v>
      </c>
      <c r="E60" s="605">
        <v>4.63</v>
      </c>
    </row>
    <row r="61" spans="1:5" ht="15" hidden="1" customHeight="1" x14ac:dyDescent="0.2">
      <c r="A61" s="606">
        <v>36281</v>
      </c>
      <c r="B61" s="603">
        <v>172.578</v>
      </c>
      <c r="C61" s="604">
        <v>0.86</v>
      </c>
      <c r="D61" s="604">
        <v>3.51</v>
      </c>
      <c r="E61" s="605">
        <v>4.51</v>
      </c>
    </row>
    <row r="62" spans="1:5" ht="15" hidden="1" customHeight="1" x14ac:dyDescent="0.2">
      <c r="A62" s="606">
        <v>36312</v>
      </c>
      <c r="B62" s="603">
        <v>173.279</v>
      </c>
      <c r="C62" s="604">
        <v>0.41</v>
      </c>
      <c r="D62" s="604">
        <v>3.93</v>
      </c>
      <c r="E62" s="605">
        <v>4.5199999999999996</v>
      </c>
    </row>
    <row r="63" spans="1:5" ht="15" hidden="1" customHeight="1" x14ac:dyDescent="0.2">
      <c r="A63" s="606">
        <v>36342</v>
      </c>
      <c r="B63" s="603">
        <v>174.07400000000001</v>
      </c>
      <c r="C63" s="604">
        <v>0.46</v>
      </c>
      <c r="D63" s="604">
        <v>4.4000000000000004</v>
      </c>
      <c r="E63" s="605">
        <v>4.6500000000000004</v>
      </c>
    </row>
    <row r="64" spans="1:5" ht="15" hidden="1" customHeight="1" x14ac:dyDescent="0.2">
      <c r="A64" s="606">
        <v>36373</v>
      </c>
      <c r="B64" s="603">
        <v>175.28</v>
      </c>
      <c r="C64" s="604">
        <v>0.69</v>
      </c>
      <c r="D64" s="604">
        <v>5.13</v>
      </c>
      <c r="E64" s="605">
        <v>5.14</v>
      </c>
    </row>
    <row r="65" spans="1:5" ht="15" hidden="1" customHeight="1" x14ac:dyDescent="0.2">
      <c r="A65" s="606">
        <v>36404</v>
      </c>
      <c r="B65" s="603">
        <v>176.785</v>
      </c>
      <c r="C65" s="604">
        <v>0.86</v>
      </c>
      <c r="D65" s="604">
        <v>6.03</v>
      </c>
      <c r="E65" s="605">
        <v>6.03</v>
      </c>
    </row>
    <row r="66" spans="1:5" ht="15" hidden="1" customHeight="1" x14ac:dyDescent="0.2">
      <c r="A66" s="606">
        <v>36434</v>
      </c>
      <c r="B66" s="603">
        <v>178.57400000000001</v>
      </c>
      <c r="C66" s="604">
        <v>1.01</v>
      </c>
      <c r="D66" s="604">
        <v>7.1</v>
      </c>
      <c r="E66" s="605">
        <v>7.1</v>
      </c>
    </row>
    <row r="67" spans="1:5" ht="15" hidden="1" customHeight="1" x14ac:dyDescent="0.2">
      <c r="A67" s="606">
        <v>36465</v>
      </c>
      <c r="B67" s="603">
        <v>180.20699999999999</v>
      </c>
      <c r="C67" s="604">
        <v>0.91</v>
      </c>
      <c r="D67" s="604">
        <v>8.08</v>
      </c>
      <c r="E67" s="605">
        <v>8.1300000000000008</v>
      </c>
    </row>
    <row r="68" spans="1:5" ht="15" hidden="1" customHeight="1" thickBot="1" x14ac:dyDescent="0.25">
      <c r="A68" s="607">
        <v>36495</v>
      </c>
      <c r="B68" s="608">
        <v>182.084</v>
      </c>
      <c r="C68" s="609">
        <v>1.04</v>
      </c>
      <c r="D68" s="609">
        <v>9.2100000000000009</v>
      </c>
      <c r="E68" s="610">
        <v>9.2100000000000009</v>
      </c>
    </row>
    <row r="69" spans="1:5" ht="15" hidden="1" customHeight="1" x14ac:dyDescent="0.2">
      <c r="A69" s="611">
        <v>36526</v>
      </c>
      <c r="B69" s="612">
        <v>184.03899999999999</v>
      </c>
      <c r="C69" s="613">
        <v>1.07</v>
      </c>
      <c r="D69" s="613">
        <v>1.07</v>
      </c>
      <c r="E69" s="614">
        <v>9.7799999999999994</v>
      </c>
    </row>
    <row r="70" spans="1:5" ht="15" hidden="1" customHeight="1" x14ac:dyDescent="0.2">
      <c r="A70" s="606">
        <v>36557</v>
      </c>
      <c r="B70" s="603">
        <v>185.46100000000001</v>
      </c>
      <c r="C70" s="604">
        <v>0.77</v>
      </c>
      <c r="D70" s="604">
        <v>1.85</v>
      </c>
      <c r="E70" s="605">
        <v>9.5500000000000007</v>
      </c>
    </row>
    <row r="71" spans="1:5" ht="15" hidden="1" customHeight="1" x14ac:dyDescent="0.2">
      <c r="A71" s="606">
        <v>36586</v>
      </c>
      <c r="B71" s="603">
        <v>186.49199999999999</v>
      </c>
      <c r="C71" s="604">
        <v>0.56000000000000005</v>
      </c>
      <c r="D71" s="604">
        <v>2.42</v>
      </c>
      <c r="E71" s="605">
        <v>9.56</v>
      </c>
    </row>
    <row r="72" spans="1:5" ht="15" hidden="1" customHeight="1" x14ac:dyDescent="0.2">
      <c r="A72" s="606">
        <v>36617</v>
      </c>
      <c r="B72" s="603">
        <v>187.60400000000001</v>
      </c>
      <c r="C72" s="604">
        <v>0.6</v>
      </c>
      <c r="D72" s="604">
        <v>3.03</v>
      </c>
      <c r="E72" s="605">
        <v>9.65</v>
      </c>
    </row>
    <row r="73" spans="1:5" ht="15" hidden="1" customHeight="1" x14ac:dyDescent="0.2">
      <c r="A73" s="606">
        <v>36647</v>
      </c>
      <c r="B73" s="603">
        <v>190.136</v>
      </c>
      <c r="C73" s="604">
        <v>1.35</v>
      </c>
      <c r="D73" s="604">
        <v>4.42</v>
      </c>
      <c r="E73" s="605">
        <v>10.17</v>
      </c>
    </row>
    <row r="74" spans="1:5" ht="15" hidden="1" customHeight="1" x14ac:dyDescent="0.2">
      <c r="A74" s="606">
        <v>36678</v>
      </c>
      <c r="B74" s="603">
        <v>191.52699999999999</v>
      </c>
      <c r="C74" s="604">
        <v>0.73</v>
      </c>
      <c r="D74" s="604">
        <v>5.19</v>
      </c>
      <c r="E74" s="605">
        <v>10.53</v>
      </c>
    </row>
    <row r="75" spans="1:5" ht="15" hidden="1" customHeight="1" x14ac:dyDescent="0.2">
      <c r="A75" s="606">
        <v>36708</v>
      </c>
      <c r="B75" s="603">
        <v>192.10400000000001</v>
      </c>
      <c r="C75" s="604">
        <v>0.3</v>
      </c>
      <c r="D75" s="604">
        <v>5.5</v>
      </c>
      <c r="E75" s="605">
        <v>10.36</v>
      </c>
    </row>
    <row r="76" spans="1:5" ht="15" hidden="1" customHeight="1" x14ac:dyDescent="0.2">
      <c r="A76" s="606">
        <v>36739</v>
      </c>
      <c r="B76" s="603">
        <v>192.846</v>
      </c>
      <c r="C76" s="604">
        <v>0.39</v>
      </c>
      <c r="D76" s="604">
        <v>5.91</v>
      </c>
      <c r="E76" s="605">
        <v>10.02</v>
      </c>
    </row>
    <row r="77" spans="1:5" ht="15" hidden="1" customHeight="1" x14ac:dyDescent="0.2">
      <c r="A77" s="606">
        <v>36770</v>
      </c>
      <c r="B77" s="603">
        <v>193.34200000000001</v>
      </c>
      <c r="C77" s="604">
        <v>0.26</v>
      </c>
      <c r="D77" s="604">
        <v>6.18</v>
      </c>
      <c r="E77" s="605">
        <v>9.3699999999999992</v>
      </c>
    </row>
    <row r="78" spans="1:5" ht="15" hidden="1" customHeight="1" x14ac:dyDescent="0.2">
      <c r="A78" s="606">
        <v>36800</v>
      </c>
      <c r="B78" s="603">
        <v>193.98400000000001</v>
      </c>
      <c r="C78" s="604">
        <v>0.33</v>
      </c>
      <c r="D78" s="604">
        <v>6.54</v>
      </c>
      <c r="E78" s="605">
        <v>8.6300000000000008</v>
      </c>
    </row>
    <row r="79" spans="1:5" ht="15" hidden="1" customHeight="1" x14ac:dyDescent="0.2">
      <c r="A79" s="606">
        <v>36831</v>
      </c>
      <c r="B79" s="603">
        <v>194.78899999999999</v>
      </c>
      <c r="C79" s="604">
        <v>0.41</v>
      </c>
      <c r="D79" s="604">
        <v>6.98</v>
      </c>
      <c r="E79" s="605">
        <v>8.09</v>
      </c>
    </row>
    <row r="80" spans="1:5" ht="15" hidden="1" customHeight="1" thickBot="1" x14ac:dyDescent="0.25">
      <c r="A80" s="607">
        <v>36861</v>
      </c>
      <c r="B80" s="608">
        <v>196.03700000000001</v>
      </c>
      <c r="C80" s="609">
        <v>0.64</v>
      </c>
      <c r="D80" s="609">
        <v>7.66</v>
      </c>
      <c r="E80" s="610">
        <v>7.66</v>
      </c>
    </row>
    <row r="81" spans="1:5" ht="15" hidden="1" customHeight="1" x14ac:dyDescent="0.2">
      <c r="A81" s="611">
        <v>36892</v>
      </c>
      <c r="B81" s="612">
        <v>197.17400000000001</v>
      </c>
      <c r="C81" s="613">
        <v>0.57999999999999996</v>
      </c>
      <c r="D81" s="613">
        <v>0.57999999999999996</v>
      </c>
      <c r="E81" s="614">
        <v>7.14</v>
      </c>
    </row>
    <row r="82" spans="1:5" ht="15" hidden="1" customHeight="1" x14ac:dyDescent="0.2">
      <c r="A82" s="606">
        <v>36923</v>
      </c>
      <c r="B82" s="603">
        <v>197.84899999999999</v>
      </c>
      <c r="C82" s="604">
        <v>0.34</v>
      </c>
      <c r="D82" s="604">
        <v>0.92</v>
      </c>
      <c r="E82" s="605">
        <v>6.68</v>
      </c>
    </row>
    <row r="83" spans="1:5" ht="15" hidden="1" customHeight="1" x14ac:dyDescent="0.2">
      <c r="A83" s="606">
        <v>36951</v>
      </c>
      <c r="B83" s="603">
        <v>198.38800000000001</v>
      </c>
      <c r="C83" s="604">
        <v>0.27</v>
      </c>
      <c r="D83" s="604">
        <v>1.2</v>
      </c>
      <c r="E83" s="605">
        <v>6.38</v>
      </c>
    </row>
    <row r="84" spans="1:5" ht="15" hidden="1" customHeight="1" x14ac:dyDescent="0.2">
      <c r="A84" s="606">
        <v>36982</v>
      </c>
      <c r="B84" s="603">
        <v>199.11199999999999</v>
      </c>
      <c r="C84" s="604">
        <v>0.36</v>
      </c>
      <c r="D84" s="604">
        <v>1.57</v>
      </c>
      <c r="E84" s="605">
        <v>6.13</v>
      </c>
    </row>
    <row r="85" spans="1:5" ht="15" hidden="1" customHeight="1" x14ac:dyDescent="0.2">
      <c r="A85" s="606">
        <v>37012</v>
      </c>
      <c r="B85" s="603">
        <v>203.321</v>
      </c>
      <c r="C85" s="604">
        <v>2.11</v>
      </c>
      <c r="D85" s="604">
        <v>3.72</v>
      </c>
      <c r="E85" s="605">
        <v>6.93</v>
      </c>
    </row>
    <row r="86" spans="1:5" ht="15" hidden="1" customHeight="1" x14ac:dyDescent="0.2">
      <c r="A86" s="606">
        <v>37043</v>
      </c>
      <c r="B86" s="603">
        <v>205.68199999999999</v>
      </c>
      <c r="C86" s="604">
        <v>1.1599999999999999</v>
      </c>
      <c r="D86" s="604">
        <v>4.92</v>
      </c>
      <c r="E86" s="605">
        <v>7.39</v>
      </c>
    </row>
    <row r="87" spans="1:5" ht="15" hidden="1" customHeight="1" x14ac:dyDescent="0.2">
      <c r="A87" s="606">
        <v>37073</v>
      </c>
      <c r="B87" s="603">
        <v>206.74199999999999</v>
      </c>
      <c r="C87" s="604">
        <v>0.52</v>
      </c>
      <c r="D87" s="604">
        <v>5.46</v>
      </c>
      <c r="E87" s="605">
        <v>7.62</v>
      </c>
    </row>
    <row r="88" spans="1:5" ht="15" hidden="1" customHeight="1" x14ac:dyDescent="0.2">
      <c r="A88" s="606">
        <v>37104</v>
      </c>
      <c r="B88" s="603">
        <v>208.02600000000001</v>
      </c>
      <c r="C88" s="604">
        <v>0.62</v>
      </c>
      <c r="D88" s="604">
        <v>6.12</v>
      </c>
      <c r="E88" s="605">
        <v>7.87</v>
      </c>
    </row>
    <row r="89" spans="1:5" ht="15" hidden="1" customHeight="1" x14ac:dyDescent="0.2">
      <c r="A89" s="606">
        <v>37135</v>
      </c>
      <c r="B89" s="603">
        <v>209.17400000000001</v>
      </c>
      <c r="C89" s="604">
        <v>0.55000000000000004</v>
      </c>
      <c r="D89" s="604">
        <v>6.7</v>
      </c>
      <c r="E89" s="605">
        <v>8.19</v>
      </c>
    </row>
    <row r="90" spans="1:5" ht="15" hidden="1" customHeight="1" x14ac:dyDescent="0.2">
      <c r="A90" s="606">
        <v>37165</v>
      </c>
      <c r="B90" s="603">
        <v>211.12200000000001</v>
      </c>
      <c r="C90" s="604">
        <v>0.93</v>
      </c>
      <c r="D90" s="604">
        <v>7.69</v>
      </c>
      <c r="E90" s="605">
        <v>8.83</v>
      </c>
    </row>
    <row r="91" spans="1:5" ht="15" hidden="1" customHeight="1" x14ac:dyDescent="0.2">
      <c r="A91" s="606">
        <v>37196</v>
      </c>
      <c r="B91" s="603">
        <v>212.67599999999999</v>
      </c>
      <c r="C91" s="604">
        <v>0.74</v>
      </c>
      <c r="D91" s="604">
        <v>8.49</v>
      </c>
      <c r="E91" s="605">
        <v>9.18</v>
      </c>
    </row>
    <row r="92" spans="1:5" ht="15" hidden="1" customHeight="1" thickBot="1" x14ac:dyDescent="0.25">
      <c r="A92" s="607">
        <v>37226</v>
      </c>
      <c r="B92" s="608">
        <v>213.393</v>
      </c>
      <c r="C92" s="609">
        <v>0.34</v>
      </c>
      <c r="D92" s="609">
        <v>8.85</v>
      </c>
      <c r="E92" s="610">
        <v>8.85</v>
      </c>
    </row>
    <row r="93" spans="1:5" ht="15" hidden="1" customHeight="1" x14ac:dyDescent="0.2">
      <c r="A93" s="611">
        <v>37257</v>
      </c>
      <c r="B93" s="612">
        <v>214.16200000000001</v>
      </c>
      <c r="C93" s="613">
        <v>0.36</v>
      </c>
      <c r="D93" s="613">
        <v>0.36</v>
      </c>
      <c r="E93" s="614">
        <v>8.6199999999999992</v>
      </c>
    </row>
    <row r="94" spans="1:5" ht="15" hidden="1" customHeight="1" x14ac:dyDescent="0.2">
      <c r="A94" s="606">
        <v>37288</v>
      </c>
      <c r="B94" s="603">
        <v>215.399</v>
      </c>
      <c r="C94" s="604">
        <v>0.57999999999999996</v>
      </c>
      <c r="D94" s="604">
        <v>0.94</v>
      </c>
      <c r="E94" s="605">
        <v>8.8699999999999992</v>
      </c>
    </row>
    <row r="95" spans="1:5" ht="15" hidden="1" customHeight="1" x14ac:dyDescent="0.2">
      <c r="A95" s="606">
        <v>37316</v>
      </c>
      <c r="B95" s="603">
        <v>216.577</v>
      </c>
      <c r="C95" s="604">
        <v>0.55000000000000004</v>
      </c>
      <c r="D95" s="604">
        <v>1.49</v>
      </c>
      <c r="E95" s="605">
        <v>9.17</v>
      </c>
    </row>
    <row r="96" spans="1:5" ht="15" hidden="1" customHeight="1" x14ac:dyDescent="0.2">
      <c r="A96" s="606">
        <v>37347</v>
      </c>
      <c r="B96" s="603">
        <v>217.28800000000001</v>
      </c>
      <c r="C96" s="604">
        <v>0.33</v>
      </c>
      <c r="D96" s="604">
        <v>1.83</v>
      </c>
      <c r="E96" s="605">
        <v>9.1300000000000008</v>
      </c>
    </row>
    <row r="97" spans="1:5" ht="15" hidden="1" customHeight="1" x14ac:dyDescent="0.2">
      <c r="A97" s="606">
        <v>37377</v>
      </c>
      <c r="B97" s="603">
        <v>222.79300000000001</v>
      </c>
      <c r="C97" s="604">
        <v>2.5299999999999998</v>
      </c>
      <c r="D97" s="604">
        <v>4.41</v>
      </c>
      <c r="E97" s="605">
        <v>9.58</v>
      </c>
    </row>
    <row r="98" spans="1:5" ht="15" hidden="1" customHeight="1" x14ac:dyDescent="0.2">
      <c r="A98" s="606">
        <v>37408</v>
      </c>
      <c r="B98" s="603">
        <v>224.054</v>
      </c>
      <c r="C98" s="604">
        <v>0.56999999999999995</v>
      </c>
      <c r="D98" s="604">
        <v>5</v>
      </c>
      <c r="E98" s="605">
        <v>8.93</v>
      </c>
    </row>
    <row r="99" spans="1:5" ht="15" hidden="1" customHeight="1" x14ac:dyDescent="0.2">
      <c r="A99" s="606">
        <v>37438</v>
      </c>
      <c r="B99" s="603">
        <v>224.71199999999999</v>
      </c>
      <c r="C99" s="604">
        <v>0.28999999999999998</v>
      </c>
      <c r="D99" s="604">
        <v>5.3</v>
      </c>
      <c r="E99" s="605">
        <v>8.69</v>
      </c>
    </row>
    <row r="100" spans="1:5" ht="15" hidden="1" customHeight="1" x14ac:dyDescent="0.2">
      <c r="A100" s="606">
        <v>37469</v>
      </c>
      <c r="B100" s="603">
        <v>226.96799999999999</v>
      </c>
      <c r="C100" s="604">
        <v>1</v>
      </c>
      <c r="D100" s="604">
        <v>6.36</v>
      </c>
      <c r="E100" s="605">
        <v>9.11</v>
      </c>
    </row>
    <row r="101" spans="1:5" ht="15" hidden="1" customHeight="1" x14ac:dyDescent="0.2">
      <c r="A101" s="606">
        <v>37500</v>
      </c>
      <c r="B101" s="603">
        <v>228.57599999999999</v>
      </c>
      <c r="C101" s="604">
        <v>0.71</v>
      </c>
      <c r="D101" s="604">
        <v>7.12</v>
      </c>
      <c r="E101" s="605">
        <v>9.2799999999999994</v>
      </c>
    </row>
    <row r="102" spans="1:5" ht="15" hidden="1" customHeight="1" x14ac:dyDescent="0.2">
      <c r="A102" s="606">
        <v>37530</v>
      </c>
      <c r="B102" s="603">
        <v>231.167</v>
      </c>
      <c r="C102" s="604">
        <v>1.1299999999999999</v>
      </c>
      <c r="D102" s="604">
        <v>8.33</v>
      </c>
      <c r="E102" s="605">
        <v>9.49</v>
      </c>
    </row>
    <row r="103" spans="1:5" ht="15" hidden="1" customHeight="1" x14ac:dyDescent="0.2">
      <c r="A103" s="606">
        <v>37561</v>
      </c>
      <c r="B103" s="603">
        <v>236.83</v>
      </c>
      <c r="C103" s="604">
        <v>2.4500000000000002</v>
      </c>
      <c r="D103" s="604">
        <v>10.98</v>
      </c>
      <c r="E103" s="605">
        <v>11.36</v>
      </c>
    </row>
    <row r="104" spans="1:5" ht="15" hidden="1" customHeight="1" thickBot="1" x14ac:dyDescent="0.25">
      <c r="A104" s="607">
        <v>37591</v>
      </c>
      <c r="B104" s="608">
        <v>240.86099999999999</v>
      </c>
      <c r="C104" s="609">
        <v>1.7</v>
      </c>
      <c r="D104" s="609">
        <v>12.87</v>
      </c>
      <c r="E104" s="610">
        <v>12.87</v>
      </c>
    </row>
    <row r="105" spans="1:5" ht="15" hidden="1" customHeight="1" x14ac:dyDescent="0.2">
      <c r="A105" s="611">
        <v>37622</v>
      </c>
      <c r="B105" s="612">
        <v>244.489</v>
      </c>
      <c r="C105" s="613">
        <v>1.51</v>
      </c>
      <c r="D105" s="613">
        <v>1.51</v>
      </c>
      <c r="E105" s="614">
        <v>14.16</v>
      </c>
    </row>
    <row r="106" spans="1:5" ht="15" hidden="1" customHeight="1" x14ac:dyDescent="0.2">
      <c r="A106" s="606">
        <v>37653</v>
      </c>
      <c r="B106" s="603">
        <v>247.898</v>
      </c>
      <c r="C106" s="604">
        <v>1.39</v>
      </c>
      <c r="D106" s="604">
        <v>2.92</v>
      </c>
      <c r="E106" s="605">
        <v>15.09</v>
      </c>
    </row>
    <row r="107" spans="1:5" ht="15" hidden="1" customHeight="1" x14ac:dyDescent="0.2">
      <c r="A107" s="606">
        <v>37681</v>
      </c>
      <c r="B107" s="603">
        <v>251.31800000000001</v>
      </c>
      <c r="C107" s="604">
        <v>1.38</v>
      </c>
      <c r="D107" s="604">
        <v>4.34</v>
      </c>
      <c r="E107" s="605">
        <v>16.04</v>
      </c>
    </row>
    <row r="108" spans="1:5" ht="15" hidden="1" customHeight="1" x14ac:dyDescent="0.2">
      <c r="A108" s="606">
        <v>37712</v>
      </c>
      <c r="B108" s="603">
        <v>253.58500000000001</v>
      </c>
      <c r="C108" s="604">
        <v>0.9</v>
      </c>
      <c r="D108" s="604">
        <v>5.28</v>
      </c>
      <c r="E108" s="605">
        <v>16.7</v>
      </c>
    </row>
    <row r="109" spans="1:5" ht="15" hidden="1" customHeight="1" x14ac:dyDescent="0.2">
      <c r="A109" s="606">
        <v>37742</v>
      </c>
      <c r="B109" s="603">
        <v>260.77800000000002</v>
      </c>
      <c r="C109" s="604">
        <v>2.84</v>
      </c>
      <c r="D109" s="604">
        <v>8.27</v>
      </c>
      <c r="E109" s="605">
        <v>17.05</v>
      </c>
    </row>
    <row r="110" spans="1:5" ht="15" hidden="1" customHeight="1" x14ac:dyDescent="0.2">
      <c r="A110" s="606">
        <v>37773</v>
      </c>
      <c r="B110" s="603">
        <v>263.51600000000002</v>
      </c>
      <c r="C110" s="604">
        <v>1.05</v>
      </c>
      <c r="D110" s="604">
        <v>9.41</v>
      </c>
      <c r="E110" s="605">
        <v>17.61</v>
      </c>
    </row>
    <row r="111" spans="1:5" ht="15" hidden="1" customHeight="1" x14ac:dyDescent="0.2">
      <c r="A111" s="606">
        <v>37803</v>
      </c>
      <c r="B111" s="603">
        <v>266.13200000000001</v>
      </c>
      <c r="C111" s="604">
        <v>0.99</v>
      </c>
      <c r="D111" s="604">
        <v>10.49</v>
      </c>
      <c r="E111" s="605">
        <v>18.43</v>
      </c>
    </row>
    <row r="112" spans="1:5" ht="15" hidden="1" customHeight="1" x14ac:dyDescent="0.2">
      <c r="A112" s="606">
        <v>37834</v>
      </c>
      <c r="B112" s="603">
        <v>269.96699999999998</v>
      </c>
      <c r="C112" s="604">
        <v>1.44</v>
      </c>
      <c r="D112" s="604">
        <v>12.08</v>
      </c>
      <c r="E112" s="605">
        <v>18.940000000000001</v>
      </c>
    </row>
    <row r="113" spans="1:5" ht="15" hidden="1" customHeight="1" x14ac:dyDescent="0.2">
      <c r="A113" s="606">
        <v>37865</v>
      </c>
      <c r="B113" s="603">
        <v>270.55500000000001</v>
      </c>
      <c r="C113" s="604">
        <v>0.22</v>
      </c>
      <c r="D113" s="604">
        <v>12.33</v>
      </c>
      <c r="E113" s="605">
        <v>18.37</v>
      </c>
    </row>
    <row r="114" spans="1:5" ht="15" hidden="1" customHeight="1" x14ac:dyDescent="0.2">
      <c r="A114" s="606">
        <v>37895</v>
      </c>
      <c r="B114" s="603">
        <v>272.32499999999999</v>
      </c>
      <c r="C114" s="604">
        <v>0.65</v>
      </c>
      <c r="D114" s="604">
        <v>13.06</v>
      </c>
      <c r="E114" s="605">
        <v>17.8</v>
      </c>
    </row>
    <row r="115" spans="1:5" ht="15" hidden="1" customHeight="1" x14ac:dyDescent="0.2">
      <c r="A115" s="606">
        <v>37926</v>
      </c>
      <c r="B115" s="603">
        <v>275.15199999999999</v>
      </c>
      <c r="C115" s="604">
        <v>1.04</v>
      </c>
      <c r="D115" s="604">
        <v>14.24</v>
      </c>
      <c r="E115" s="605">
        <v>16.18</v>
      </c>
    </row>
    <row r="116" spans="1:5" ht="15" hidden="1" customHeight="1" thickBot="1" x14ac:dyDescent="0.25">
      <c r="A116" s="607">
        <v>37956</v>
      </c>
      <c r="B116" s="608">
        <v>275.59399999999999</v>
      </c>
      <c r="C116" s="609">
        <v>0.16</v>
      </c>
      <c r="D116" s="609">
        <v>14.42</v>
      </c>
      <c r="E116" s="610">
        <v>14.42</v>
      </c>
    </row>
    <row r="117" spans="1:5" ht="15" hidden="1" customHeight="1" x14ac:dyDescent="0.2">
      <c r="A117" s="611">
        <v>37987</v>
      </c>
      <c r="B117" s="612">
        <v>276.49</v>
      </c>
      <c r="C117" s="613">
        <v>0.33</v>
      </c>
      <c r="D117" s="613">
        <v>0.33</v>
      </c>
      <c r="E117" s="614">
        <v>13.09</v>
      </c>
    </row>
    <row r="118" spans="1:5" ht="15" hidden="1" customHeight="1" x14ac:dyDescent="0.2">
      <c r="A118" s="606">
        <v>38018</v>
      </c>
      <c r="B118" s="603">
        <v>279.24299999999999</v>
      </c>
      <c r="C118" s="604">
        <v>1</v>
      </c>
      <c r="D118" s="604">
        <v>1.32</v>
      </c>
      <c r="E118" s="605">
        <v>12.64</v>
      </c>
    </row>
    <row r="119" spans="1:5" ht="15" hidden="1" customHeight="1" x14ac:dyDescent="0.2">
      <c r="A119" s="606">
        <v>38047</v>
      </c>
      <c r="B119" s="603">
        <v>282.47000000000003</v>
      </c>
      <c r="C119" s="604">
        <v>1.1599999999999999</v>
      </c>
      <c r="D119" s="604">
        <v>2.4900000000000002</v>
      </c>
      <c r="E119" s="605">
        <v>12.4</v>
      </c>
    </row>
    <row r="120" spans="1:5" ht="15" hidden="1" customHeight="1" x14ac:dyDescent="0.2">
      <c r="A120" s="606">
        <v>38078</v>
      </c>
      <c r="B120" s="603">
        <v>284.12799999999999</v>
      </c>
      <c r="C120" s="604">
        <v>0.59</v>
      </c>
      <c r="D120" s="604">
        <v>3.1</v>
      </c>
      <c r="E120" s="605">
        <v>12.04</v>
      </c>
    </row>
    <row r="121" spans="1:5" ht="15" hidden="1" customHeight="1" x14ac:dyDescent="0.2">
      <c r="A121" s="606">
        <v>38108</v>
      </c>
      <c r="B121" s="603">
        <v>289.31700000000001</v>
      </c>
      <c r="C121" s="604">
        <v>1.83</v>
      </c>
      <c r="D121" s="604">
        <v>4.9800000000000004</v>
      </c>
      <c r="E121" s="605">
        <v>10.94</v>
      </c>
    </row>
    <row r="122" spans="1:5" ht="15" hidden="1" customHeight="1" x14ac:dyDescent="0.2">
      <c r="A122" s="606">
        <v>38139</v>
      </c>
      <c r="B122" s="603">
        <v>291.34800000000001</v>
      </c>
      <c r="C122" s="604">
        <v>0.7</v>
      </c>
      <c r="D122" s="604">
        <v>5.72</v>
      </c>
      <c r="E122" s="605">
        <v>10.56</v>
      </c>
    </row>
    <row r="123" spans="1:5" ht="15" hidden="1" customHeight="1" x14ac:dyDescent="0.2">
      <c r="A123" s="606">
        <v>38169</v>
      </c>
      <c r="B123" s="603">
        <v>294.625</v>
      </c>
      <c r="C123" s="604">
        <v>1.1200000000000001</v>
      </c>
      <c r="D123" s="604">
        <v>6.91</v>
      </c>
      <c r="E123" s="605">
        <v>10.71</v>
      </c>
    </row>
    <row r="124" spans="1:5" ht="15" hidden="1" customHeight="1" x14ac:dyDescent="0.2">
      <c r="A124" s="606">
        <v>38200</v>
      </c>
      <c r="B124" s="603">
        <v>297.00299999999999</v>
      </c>
      <c r="C124" s="604">
        <v>0.81</v>
      </c>
      <c r="D124" s="604">
        <v>7.77</v>
      </c>
      <c r="E124" s="605">
        <v>10.01</v>
      </c>
    </row>
    <row r="125" spans="1:5" ht="15" hidden="1" customHeight="1" x14ac:dyDescent="0.2">
      <c r="A125" s="606">
        <v>38231</v>
      </c>
      <c r="B125" s="603">
        <v>298.72199999999998</v>
      </c>
      <c r="C125" s="604">
        <v>0.57999999999999996</v>
      </c>
      <c r="D125" s="604">
        <v>8.39</v>
      </c>
      <c r="E125" s="605">
        <v>10.41</v>
      </c>
    </row>
    <row r="126" spans="1:5" ht="15" hidden="1" customHeight="1" x14ac:dyDescent="0.2">
      <c r="A126" s="606">
        <v>38261</v>
      </c>
      <c r="B126" s="603">
        <v>302.27499999999998</v>
      </c>
      <c r="C126" s="604">
        <v>1.19</v>
      </c>
      <c r="D126" s="604">
        <v>9.68</v>
      </c>
      <c r="E126" s="605">
        <v>11</v>
      </c>
    </row>
    <row r="127" spans="1:5" ht="15" hidden="1" customHeight="1" x14ac:dyDescent="0.2">
      <c r="A127" s="606">
        <v>38292</v>
      </c>
      <c r="B127" s="603">
        <v>304.42899999999997</v>
      </c>
      <c r="C127" s="604">
        <v>0.71</v>
      </c>
      <c r="D127" s="604">
        <v>10.46</v>
      </c>
      <c r="E127" s="605">
        <v>10.64</v>
      </c>
    </row>
    <row r="128" spans="1:5" ht="15" hidden="1" customHeight="1" thickBot="1" x14ac:dyDescent="0.25">
      <c r="A128" s="607">
        <v>38322</v>
      </c>
      <c r="B128" s="608">
        <v>305.97399999999999</v>
      </c>
      <c r="C128" s="609">
        <v>0.51</v>
      </c>
      <c r="D128" s="609">
        <v>11.02</v>
      </c>
      <c r="E128" s="610">
        <v>11.02</v>
      </c>
    </row>
    <row r="129" spans="1:5" ht="15" hidden="1" customHeight="1" x14ac:dyDescent="0.2">
      <c r="A129" s="611">
        <v>38353</v>
      </c>
      <c r="B129" s="612">
        <v>308.28399999999999</v>
      </c>
      <c r="C129" s="613">
        <v>0.75</v>
      </c>
      <c r="D129" s="613">
        <v>0.75</v>
      </c>
      <c r="E129" s="614">
        <v>11.5</v>
      </c>
    </row>
    <row r="130" spans="1:5" ht="15" hidden="1" customHeight="1" x14ac:dyDescent="0.2">
      <c r="A130" s="606">
        <v>38384</v>
      </c>
      <c r="B130" s="603">
        <v>309.64600000000002</v>
      </c>
      <c r="C130" s="604">
        <v>0.44</v>
      </c>
      <c r="D130" s="604">
        <v>1.2</v>
      </c>
      <c r="E130" s="605">
        <v>10.89</v>
      </c>
    </row>
    <row r="131" spans="1:5" ht="15" hidden="1" customHeight="1" x14ac:dyDescent="0.2">
      <c r="A131" s="606">
        <v>38412</v>
      </c>
      <c r="B131" s="603">
        <v>311.733</v>
      </c>
      <c r="C131" s="604">
        <v>0.67</v>
      </c>
      <c r="D131" s="604">
        <v>1.88</v>
      </c>
      <c r="E131" s="605">
        <v>10.36</v>
      </c>
    </row>
    <row r="132" spans="1:5" ht="15" hidden="1" customHeight="1" x14ac:dyDescent="0.2">
      <c r="A132" s="606">
        <v>38443</v>
      </c>
      <c r="B132" s="603">
        <v>313.97699999999998</v>
      </c>
      <c r="C132" s="604">
        <v>0.72</v>
      </c>
      <c r="D132" s="604">
        <v>2.62</v>
      </c>
      <c r="E132" s="605">
        <v>10.51</v>
      </c>
    </row>
    <row r="133" spans="1:5" ht="15" hidden="1" customHeight="1" x14ac:dyDescent="0.2">
      <c r="A133" s="606">
        <v>38473</v>
      </c>
      <c r="B133" s="603">
        <v>320.524</v>
      </c>
      <c r="C133" s="604">
        <v>2.09</v>
      </c>
      <c r="D133" s="604">
        <v>4.76</v>
      </c>
      <c r="E133" s="605">
        <v>10.79</v>
      </c>
    </row>
    <row r="134" spans="1:5" ht="15" hidden="1" customHeight="1" x14ac:dyDescent="0.2">
      <c r="A134" s="606">
        <v>38504</v>
      </c>
      <c r="B134" s="603">
        <v>322.97399999999999</v>
      </c>
      <c r="C134" s="604">
        <v>0.76</v>
      </c>
      <c r="D134" s="604">
        <v>5.56</v>
      </c>
      <c r="E134" s="605">
        <v>10.86</v>
      </c>
    </row>
    <row r="135" spans="1:5" ht="15" hidden="1" customHeight="1" x14ac:dyDescent="0.2">
      <c r="A135" s="606">
        <v>38534</v>
      </c>
      <c r="B135" s="603">
        <v>323.33199999999999</v>
      </c>
      <c r="C135" s="604">
        <v>0.11</v>
      </c>
      <c r="D135" s="604">
        <v>5.67</v>
      </c>
      <c r="E135" s="605">
        <v>9.74</v>
      </c>
    </row>
    <row r="136" spans="1:5" ht="15" hidden="1" customHeight="1" x14ac:dyDescent="0.2">
      <c r="A136" s="606">
        <v>38565</v>
      </c>
      <c r="B136" s="603">
        <v>323.38200000000001</v>
      </c>
      <c r="C136" s="604">
        <v>0.02</v>
      </c>
      <c r="D136" s="604">
        <v>5.69</v>
      </c>
      <c r="E136" s="605">
        <v>8.8800000000000008</v>
      </c>
    </row>
    <row r="137" spans="1:5" ht="15" hidden="1" customHeight="1" x14ac:dyDescent="0.2">
      <c r="A137" s="606">
        <v>38596</v>
      </c>
      <c r="B137" s="603">
        <v>324.16399999999999</v>
      </c>
      <c r="C137" s="604">
        <v>0.24</v>
      </c>
      <c r="D137" s="604">
        <v>5.94</v>
      </c>
      <c r="E137" s="605">
        <v>8.52</v>
      </c>
    </row>
    <row r="138" spans="1:5" ht="15" hidden="1" customHeight="1" x14ac:dyDescent="0.2">
      <c r="A138" s="606">
        <v>38626</v>
      </c>
      <c r="B138" s="603">
        <v>324.78199999999998</v>
      </c>
      <c r="C138" s="604">
        <v>0.19</v>
      </c>
      <c r="D138" s="604">
        <v>6.15</v>
      </c>
      <c r="E138" s="605">
        <v>7.45</v>
      </c>
    </row>
    <row r="139" spans="1:5" ht="15" hidden="1" customHeight="1" x14ac:dyDescent="0.2">
      <c r="A139" s="606">
        <v>38657</v>
      </c>
      <c r="B139" s="603">
        <v>325.70299999999997</v>
      </c>
      <c r="C139" s="604">
        <v>0.28000000000000003</v>
      </c>
      <c r="D139" s="604">
        <v>6.45</v>
      </c>
      <c r="E139" s="605">
        <v>6.99</v>
      </c>
    </row>
    <row r="140" spans="1:5" ht="15" hidden="1" customHeight="1" thickBot="1" x14ac:dyDescent="0.25">
      <c r="A140" s="607">
        <v>38687</v>
      </c>
      <c r="B140" s="608">
        <v>326.91500000000002</v>
      </c>
      <c r="C140" s="609">
        <v>0.37</v>
      </c>
      <c r="D140" s="609">
        <v>6.84</v>
      </c>
      <c r="E140" s="610">
        <v>6.84</v>
      </c>
    </row>
    <row r="141" spans="1:5" ht="15" hidden="1" customHeight="1" x14ac:dyDescent="0.2">
      <c r="A141" s="611">
        <v>38718</v>
      </c>
      <c r="B141" s="612">
        <v>328.04199999999997</v>
      </c>
      <c r="C141" s="613">
        <v>0.34</v>
      </c>
      <c r="D141" s="613">
        <v>0.34</v>
      </c>
      <c r="E141" s="614">
        <v>6.41</v>
      </c>
    </row>
    <row r="142" spans="1:5" ht="15" hidden="1" customHeight="1" x14ac:dyDescent="0.2">
      <c r="A142" s="606">
        <v>38749</v>
      </c>
      <c r="B142" s="603">
        <v>328.65100000000001</v>
      </c>
      <c r="C142" s="604">
        <v>0.19</v>
      </c>
      <c r="D142" s="604">
        <v>0.53</v>
      </c>
      <c r="E142" s="605">
        <v>6.14</v>
      </c>
    </row>
    <row r="143" spans="1:5" ht="15" hidden="1" customHeight="1" x14ac:dyDescent="0.2">
      <c r="A143" s="606">
        <v>38777</v>
      </c>
      <c r="B143" s="603">
        <v>329.32</v>
      </c>
      <c r="C143" s="604">
        <v>0.2</v>
      </c>
      <c r="D143" s="604">
        <v>0.74</v>
      </c>
      <c r="E143" s="605">
        <v>5.64</v>
      </c>
    </row>
    <row r="144" spans="1:5" ht="15" hidden="1" customHeight="1" x14ac:dyDescent="0.2">
      <c r="A144" s="606">
        <v>38808</v>
      </c>
      <c r="B144" s="603">
        <v>330.50099999999998</v>
      </c>
      <c r="C144" s="604">
        <v>0.36</v>
      </c>
      <c r="D144" s="604">
        <v>1.1000000000000001</v>
      </c>
      <c r="E144" s="605">
        <v>5.26</v>
      </c>
    </row>
    <row r="145" spans="1:5" ht="15" hidden="1" customHeight="1" x14ac:dyDescent="0.2">
      <c r="A145" s="606">
        <v>38838</v>
      </c>
      <c r="B145" s="603">
        <v>334.86700000000002</v>
      </c>
      <c r="C145" s="604">
        <v>1.32</v>
      </c>
      <c r="D145" s="604">
        <v>2.4300000000000002</v>
      </c>
      <c r="E145" s="605">
        <v>4.47</v>
      </c>
    </row>
    <row r="146" spans="1:5" ht="15" hidden="1" customHeight="1" x14ac:dyDescent="0.2">
      <c r="A146" s="606">
        <v>38869</v>
      </c>
      <c r="B146" s="603">
        <v>337.892</v>
      </c>
      <c r="C146" s="604">
        <v>0.9</v>
      </c>
      <c r="D146" s="604">
        <v>3.36</v>
      </c>
      <c r="E146" s="605">
        <v>4.62</v>
      </c>
    </row>
    <row r="147" spans="1:5" ht="15" hidden="1" customHeight="1" x14ac:dyDescent="0.2">
      <c r="A147" s="606">
        <v>38899</v>
      </c>
      <c r="B147" s="603">
        <v>339.48399999999998</v>
      </c>
      <c r="C147" s="604">
        <v>0.47</v>
      </c>
      <c r="D147" s="604">
        <v>3.84</v>
      </c>
      <c r="E147" s="605">
        <v>5</v>
      </c>
    </row>
    <row r="148" spans="1:5" ht="15" hidden="1" customHeight="1" x14ac:dyDescent="0.2">
      <c r="A148" s="606">
        <v>38930</v>
      </c>
      <c r="B148" s="603">
        <v>340.28300000000002</v>
      </c>
      <c r="C148" s="604">
        <v>0.24</v>
      </c>
      <c r="D148" s="604">
        <v>4.09</v>
      </c>
      <c r="E148" s="605">
        <v>5.23</v>
      </c>
    </row>
    <row r="149" spans="1:5" ht="15" hidden="1" customHeight="1" x14ac:dyDescent="0.2">
      <c r="A149" s="606">
        <v>38961</v>
      </c>
      <c r="B149" s="603">
        <v>340.67</v>
      </c>
      <c r="C149" s="604">
        <v>0.11</v>
      </c>
      <c r="D149" s="604">
        <v>4.21</v>
      </c>
      <c r="E149" s="605">
        <v>5.09</v>
      </c>
    </row>
    <row r="150" spans="1:5" ht="15" hidden="1" customHeight="1" x14ac:dyDescent="0.2">
      <c r="A150" s="606">
        <v>38991</v>
      </c>
      <c r="B150" s="603">
        <v>341.36900000000003</v>
      </c>
      <c r="C150" s="604">
        <v>0.21</v>
      </c>
      <c r="D150" s="604">
        <v>4.42</v>
      </c>
      <c r="E150" s="605">
        <v>5.1100000000000003</v>
      </c>
    </row>
    <row r="151" spans="1:5" ht="15" hidden="1" customHeight="1" x14ac:dyDescent="0.2">
      <c r="A151" s="606">
        <v>39022</v>
      </c>
      <c r="B151" s="603">
        <v>342.15899999999999</v>
      </c>
      <c r="C151" s="604">
        <v>0.23</v>
      </c>
      <c r="D151" s="604">
        <v>4.66</v>
      </c>
      <c r="E151" s="605">
        <v>5.05</v>
      </c>
    </row>
    <row r="152" spans="1:5" ht="15" hidden="1" customHeight="1" thickBot="1" x14ac:dyDescent="0.25">
      <c r="A152" s="607">
        <v>39052</v>
      </c>
      <c r="B152" s="608">
        <v>343.40100000000001</v>
      </c>
      <c r="C152" s="609">
        <v>0.36</v>
      </c>
      <c r="D152" s="609">
        <v>5.04</v>
      </c>
      <c r="E152" s="610">
        <v>5.04</v>
      </c>
    </row>
    <row r="153" spans="1:5" ht="15" hidden="1" customHeight="1" x14ac:dyDescent="0.2">
      <c r="A153" s="611">
        <v>39083</v>
      </c>
      <c r="B153" s="612">
        <v>344.94299999999998</v>
      </c>
      <c r="C153" s="613">
        <v>0.45</v>
      </c>
      <c r="D153" s="613">
        <v>0.45</v>
      </c>
      <c r="E153" s="614">
        <v>5.15</v>
      </c>
    </row>
    <row r="154" spans="1:5" ht="15" hidden="1" customHeight="1" x14ac:dyDescent="0.2">
      <c r="A154" s="606">
        <v>39114</v>
      </c>
      <c r="B154" s="603">
        <v>345.68200000000002</v>
      </c>
      <c r="C154" s="604">
        <v>0.21</v>
      </c>
      <c r="D154" s="604">
        <v>0.66</v>
      </c>
      <c r="E154" s="605">
        <v>5.18</v>
      </c>
    </row>
    <row r="155" spans="1:5" ht="15" hidden="1" customHeight="1" x14ac:dyDescent="0.2">
      <c r="A155" s="606">
        <v>39142</v>
      </c>
      <c r="B155" s="603">
        <v>346.61700000000002</v>
      </c>
      <c r="C155" s="604">
        <v>0.27</v>
      </c>
      <c r="D155" s="604">
        <v>0.94</v>
      </c>
      <c r="E155" s="605">
        <v>5.25</v>
      </c>
    </row>
    <row r="156" spans="1:5" ht="15" hidden="1" customHeight="1" x14ac:dyDescent="0.2">
      <c r="A156" s="606">
        <v>39173</v>
      </c>
      <c r="B156" s="603">
        <v>348.19400000000002</v>
      </c>
      <c r="C156" s="604">
        <v>0.45</v>
      </c>
      <c r="D156" s="604">
        <v>1.4</v>
      </c>
      <c r="E156" s="605">
        <v>5.35</v>
      </c>
    </row>
    <row r="157" spans="1:5" ht="15" hidden="1" customHeight="1" x14ac:dyDescent="0.2">
      <c r="A157" s="606">
        <v>39203</v>
      </c>
      <c r="B157" s="603">
        <v>352.20400000000001</v>
      </c>
      <c r="C157" s="604">
        <v>1.1499999999999999</v>
      </c>
      <c r="D157" s="604">
        <v>2.56</v>
      </c>
      <c r="E157" s="605">
        <v>5.18</v>
      </c>
    </row>
    <row r="158" spans="1:5" ht="15" hidden="1" customHeight="1" x14ac:dyDescent="0.2">
      <c r="A158" s="606">
        <v>39234</v>
      </c>
      <c r="B158" s="603">
        <v>355.45600000000002</v>
      </c>
      <c r="C158" s="604">
        <v>0.92</v>
      </c>
      <c r="D158" s="604">
        <v>3.51</v>
      </c>
      <c r="E158" s="605">
        <v>5.2</v>
      </c>
    </row>
    <row r="159" spans="1:5" ht="15" hidden="1" customHeight="1" x14ac:dyDescent="0.2">
      <c r="A159" s="606">
        <v>39264</v>
      </c>
      <c r="B159" s="603">
        <v>356.54500000000002</v>
      </c>
      <c r="C159" s="604">
        <v>0.31</v>
      </c>
      <c r="D159" s="604">
        <v>3.83</v>
      </c>
      <c r="E159" s="605">
        <v>5.03</v>
      </c>
    </row>
    <row r="160" spans="1:5" ht="15" hidden="1" customHeight="1" x14ac:dyDescent="0.2">
      <c r="A160" s="606">
        <v>39295</v>
      </c>
      <c r="B160" s="603">
        <v>357.46699999999998</v>
      </c>
      <c r="C160" s="604">
        <v>0.26</v>
      </c>
      <c r="D160" s="604">
        <v>4.0999999999999996</v>
      </c>
      <c r="E160" s="605">
        <v>5.05</v>
      </c>
    </row>
    <row r="161" spans="1:5" ht="15" hidden="1" customHeight="1" x14ac:dyDescent="0.2">
      <c r="A161" s="606">
        <v>39326</v>
      </c>
      <c r="B161" s="603">
        <v>359.27600000000001</v>
      </c>
      <c r="C161" s="604">
        <v>0.51</v>
      </c>
      <c r="D161" s="604">
        <v>4.62</v>
      </c>
      <c r="E161" s="605">
        <v>5.46</v>
      </c>
    </row>
    <row r="162" spans="1:5" ht="15" hidden="1" customHeight="1" x14ac:dyDescent="0.2">
      <c r="A162" s="606">
        <v>39356</v>
      </c>
      <c r="B162" s="603">
        <v>361.10199999999998</v>
      </c>
      <c r="C162" s="604">
        <v>0.51</v>
      </c>
      <c r="D162" s="604">
        <v>5.15</v>
      </c>
      <c r="E162" s="605">
        <v>5.78</v>
      </c>
    </row>
    <row r="163" spans="1:5" ht="15" hidden="1" customHeight="1" x14ac:dyDescent="0.2">
      <c r="A163" s="606">
        <v>39387</v>
      </c>
      <c r="B163" s="603">
        <v>362.40300000000002</v>
      </c>
      <c r="C163" s="604">
        <v>0.36</v>
      </c>
      <c r="D163" s="604">
        <v>5.53</v>
      </c>
      <c r="E163" s="605">
        <v>5.92</v>
      </c>
    </row>
    <row r="164" spans="1:5" ht="15" hidden="1" customHeight="1" thickBot="1" x14ac:dyDescent="0.25">
      <c r="A164" s="607">
        <v>39417</v>
      </c>
      <c r="B164" s="608">
        <v>364.52499999999998</v>
      </c>
      <c r="C164" s="609">
        <v>0.59</v>
      </c>
      <c r="D164" s="609">
        <v>6.15</v>
      </c>
      <c r="E164" s="610">
        <v>6.15</v>
      </c>
    </row>
    <row r="165" spans="1:5" ht="15" hidden="1" customHeight="1" x14ac:dyDescent="0.2">
      <c r="A165" s="611">
        <v>39448</v>
      </c>
      <c r="B165" s="612">
        <v>365.90600000000001</v>
      </c>
      <c r="C165" s="613">
        <v>0.38</v>
      </c>
      <c r="D165" s="613">
        <v>0.38</v>
      </c>
      <c r="E165" s="614">
        <v>6.08</v>
      </c>
    </row>
    <row r="166" spans="1:5" ht="15" hidden="1" customHeight="1" x14ac:dyDescent="0.2">
      <c r="A166" s="606">
        <v>39479</v>
      </c>
      <c r="B166" s="603">
        <v>367.38200000000001</v>
      </c>
      <c r="C166" s="604">
        <v>0.4</v>
      </c>
      <c r="D166" s="604">
        <v>0.78</v>
      </c>
      <c r="E166" s="605">
        <v>6.28</v>
      </c>
    </row>
    <row r="167" spans="1:5" ht="15" hidden="1" customHeight="1" x14ac:dyDescent="0.2">
      <c r="A167" s="606">
        <v>39508</v>
      </c>
      <c r="B167" s="603">
        <v>369.81200000000001</v>
      </c>
      <c r="C167" s="604">
        <v>0.66</v>
      </c>
      <c r="D167" s="604">
        <v>1.45</v>
      </c>
      <c r="E167" s="605">
        <v>6.69</v>
      </c>
    </row>
    <row r="168" spans="1:5" ht="15" hidden="1" customHeight="1" x14ac:dyDescent="0.2">
      <c r="A168" s="606">
        <v>39539</v>
      </c>
      <c r="B168" s="603">
        <v>373.03100000000001</v>
      </c>
      <c r="C168" s="604">
        <v>0.87</v>
      </c>
      <c r="D168" s="604">
        <v>2.33</v>
      </c>
      <c r="E168" s="605">
        <v>7.13</v>
      </c>
    </row>
    <row r="169" spans="1:5" ht="15" hidden="1" customHeight="1" x14ac:dyDescent="0.2">
      <c r="A169" s="606">
        <v>39569</v>
      </c>
      <c r="B169" s="603">
        <v>380.58199999999999</v>
      </c>
      <c r="C169" s="604">
        <v>2.02</v>
      </c>
      <c r="D169" s="604">
        <v>4.4000000000000004</v>
      </c>
      <c r="E169" s="605">
        <v>8.06</v>
      </c>
    </row>
    <row r="170" spans="1:5" ht="15" hidden="1" customHeight="1" x14ac:dyDescent="0.2">
      <c r="A170" s="606">
        <v>39600</v>
      </c>
      <c r="B170" s="603">
        <v>387.90600000000001</v>
      </c>
      <c r="C170" s="604">
        <v>1.92</v>
      </c>
      <c r="D170" s="604">
        <v>6.41</v>
      </c>
      <c r="E170" s="605">
        <v>9.1300000000000008</v>
      </c>
    </row>
    <row r="171" spans="1:5" ht="15" hidden="1" customHeight="1" x14ac:dyDescent="0.2">
      <c r="A171" s="606">
        <v>39630</v>
      </c>
      <c r="B171" s="603">
        <v>393.55599999999998</v>
      </c>
      <c r="C171" s="604">
        <v>1.46</v>
      </c>
      <c r="D171" s="604">
        <v>7.96</v>
      </c>
      <c r="E171" s="605">
        <v>10.38</v>
      </c>
    </row>
    <row r="172" spans="1:5" ht="15" hidden="1" customHeight="1" x14ac:dyDescent="0.2">
      <c r="A172" s="606">
        <v>39661</v>
      </c>
      <c r="B172" s="603">
        <v>398.202</v>
      </c>
      <c r="C172" s="604">
        <v>1.18</v>
      </c>
      <c r="D172" s="604">
        <v>9.24</v>
      </c>
      <c r="E172" s="605">
        <v>11.4</v>
      </c>
    </row>
    <row r="173" spans="1:5" ht="15" hidden="1" customHeight="1" x14ac:dyDescent="0.2">
      <c r="A173" s="606">
        <v>39692</v>
      </c>
      <c r="B173" s="603">
        <v>401.97500000000002</v>
      </c>
      <c r="C173" s="604">
        <v>0.95</v>
      </c>
      <c r="D173" s="604">
        <v>10.27</v>
      </c>
      <c r="E173" s="605">
        <v>11.88</v>
      </c>
    </row>
    <row r="174" spans="1:5" ht="15" hidden="1" customHeight="1" x14ac:dyDescent="0.2">
      <c r="A174" s="606">
        <v>39722</v>
      </c>
      <c r="B174" s="603">
        <v>405.09</v>
      </c>
      <c r="C174" s="604">
        <v>0.77</v>
      </c>
      <c r="D174" s="604">
        <v>11.13</v>
      </c>
      <c r="E174" s="605">
        <v>12.18</v>
      </c>
    </row>
    <row r="175" spans="1:5" ht="15" hidden="1" customHeight="1" x14ac:dyDescent="0.2">
      <c r="A175" s="606">
        <v>39753</v>
      </c>
      <c r="B175" s="603">
        <v>407.10899999999998</v>
      </c>
      <c r="C175" s="604">
        <v>0.5</v>
      </c>
      <c r="D175" s="604">
        <v>11.68</v>
      </c>
      <c r="E175" s="605">
        <v>12.34</v>
      </c>
    </row>
    <row r="176" spans="1:5" ht="15" hidden="1" customHeight="1" thickBot="1" x14ac:dyDescent="0.25">
      <c r="A176" s="607">
        <v>39783</v>
      </c>
      <c r="B176" s="608">
        <v>407.80700000000002</v>
      </c>
      <c r="C176" s="609">
        <v>0.17</v>
      </c>
      <c r="D176" s="609">
        <v>11.87</v>
      </c>
      <c r="E176" s="610">
        <v>11.87</v>
      </c>
    </row>
    <row r="177" spans="1:5" ht="15" hidden="1" customHeight="1" x14ac:dyDescent="0.2">
      <c r="A177" s="611">
        <v>39814</v>
      </c>
      <c r="B177" s="612">
        <v>409.166</v>
      </c>
      <c r="C177" s="613">
        <v>0.33</v>
      </c>
      <c r="D177" s="613">
        <v>0.33</v>
      </c>
      <c r="E177" s="614">
        <v>11.82</v>
      </c>
    </row>
    <row r="178" spans="1:5" ht="15" hidden="1" customHeight="1" x14ac:dyDescent="0.2">
      <c r="A178" s="606">
        <v>39845</v>
      </c>
      <c r="B178" s="603">
        <v>410.262</v>
      </c>
      <c r="C178" s="604">
        <v>0.27</v>
      </c>
      <c r="D178" s="604">
        <v>0.6</v>
      </c>
      <c r="E178" s="605">
        <v>11.67</v>
      </c>
    </row>
    <row r="179" spans="1:5" ht="15" hidden="1" customHeight="1" x14ac:dyDescent="0.2">
      <c r="A179" s="606">
        <v>39873</v>
      </c>
      <c r="B179" s="603">
        <v>409.21600000000001</v>
      </c>
      <c r="C179" s="604">
        <v>-0.25</v>
      </c>
      <c r="D179" s="604">
        <v>0.35</v>
      </c>
      <c r="E179" s="605">
        <v>10.66</v>
      </c>
    </row>
    <row r="180" spans="1:5" ht="15" hidden="1" customHeight="1" x14ac:dyDescent="0.2">
      <c r="A180" s="606">
        <v>39904</v>
      </c>
      <c r="B180" s="603">
        <v>409.04199999999997</v>
      </c>
      <c r="C180" s="604">
        <v>-0.04</v>
      </c>
      <c r="D180" s="604">
        <v>0.3</v>
      </c>
      <c r="E180" s="605">
        <v>9.65</v>
      </c>
    </row>
    <row r="181" spans="1:5" ht="15" hidden="1" customHeight="1" x14ac:dyDescent="0.2">
      <c r="A181" s="606">
        <v>39934</v>
      </c>
      <c r="B181" s="603">
        <v>414.74200000000002</v>
      </c>
      <c r="C181" s="604">
        <v>1.39</v>
      </c>
      <c r="D181" s="604">
        <v>1.7</v>
      </c>
      <c r="E181" s="605">
        <v>8.98</v>
      </c>
    </row>
    <row r="182" spans="1:5" ht="15" hidden="1" customHeight="1" x14ac:dyDescent="0.2">
      <c r="A182" s="606">
        <v>39965</v>
      </c>
      <c r="B182" s="603">
        <v>417.65699999999998</v>
      </c>
      <c r="C182" s="604">
        <v>0.7</v>
      </c>
      <c r="D182" s="604">
        <v>2.42</v>
      </c>
      <c r="E182" s="605">
        <v>7.67</v>
      </c>
    </row>
    <row r="183" spans="1:5" ht="15" hidden="1" customHeight="1" x14ac:dyDescent="0.2">
      <c r="A183" s="606">
        <v>39995</v>
      </c>
      <c r="B183" s="603">
        <v>418.75700000000001</v>
      </c>
      <c r="C183" s="604">
        <v>0.26</v>
      </c>
      <c r="D183" s="604">
        <v>2.69</v>
      </c>
      <c r="E183" s="605">
        <v>6.4</v>
      </c>
    </row>
    <row r="184" spans="1:5" ht="15" hidden="1" customHeight="1" x14ac:dyDescent="0.2">
      <c r="A184" s="606">
        <v>40026</v>
      </c>
      <c r="B184" s="603">
        <v>418.52800000000002</v>
      </c>
      <c r="C184" s="604">
        <v>-0.05</v>
      </c>
      <c r="D184" s="604">
        <v>2.63</v>
      </c>
      <c r="E184" s="605">
        <v>5.0999999999999996</v>
      </c>
    </row>
    <row r="185" spans="1:5" ht="15" hidden="1" customHeight="1" x14ac:dyDescent="0.2">
      <c r="A185" s="606">
        <v>40057</v>
      </c>
      <c r="B185" s="603">
        <v>419.14699999999999</v>
      </c>
      <c r="C185" s="604">
        <v>0.15</v>
      </c>
      <c r="D185" s="604">
        <v>2.78</v>
      </c>
      <c r="E185" s="605">
        <v>4.2699999999999996</v>
      </c>
    </row>
    <row r="186" spans="1:5" ht="15" hidden="1" customHeight="1" x14ac:dyDescent="0.2">
      <c r="A186" s="606">
        <v>40087</v>
      </c>
      <c r="B186" s="603">
        <v>419.40499999999997</v>
      </c>
      <c r="C186" s="604">
        <v>0.06</v>
      </c>
      <c r="D186" s="604">
        <v>2.84</v>
      </c>
      <c r="E186" s="605">
        <v>3.53</v>
      </c>
    </row>
    <row r="187" spans="1:5" ht="15" hidden="1" customHeight="1" x14ac:dyDescent="0.2">
      <c r="A187" s="606">
        <v>40118</v>
      </c>
      <c r="B187" s="603">
        <v>420.63499999999999</v>
      </c>
      <c r="C187" s="604">
        <v>0.28999999999999998</v>
      </c>
      <c r="D187" s="604">
        <v>3.15</v>
      </c>
      <c r="E187" s="605">
        <v>3.32</v>
      </c>
    </row>
    <row r="188" spans="1:5" ht="15" hidden="1" customHeight="1" thickBot="1" x14ac:dyDescent="0.25">
      <c r="A188" s="607">
        <v>40148</v>
      </c>
      <c r="B188" s="608">
        <v>421.05099999999999</v>
      </c>
      <c r="C188" s="609">
        <v>0.1</v>
      </c>
      <c r="D188" s="609">
        <v>3.25</v>
      </c>
      <c r="E188" s="610">
        <v>3.25</v>
      </c>
    </row>
    <row r="189" spans="1:5" ht="15" hidden="1" customHeight="1" x14ac:dyDescent="0.2">
      <c r="A189" s="611">
        <v>40179</v>
      </c>
      <c r="B189" s="612">
        <v>423.74</v>
      </c>
      <c r="C189" s="613">
        <v>0.64</v>
      </c>
      <c r="D189" s="613">
        <v>0.64</v>
      </c>
      <c r="E189" s="614">
        <v>3.56</v>
      </c>
    </row>
    <row r="190" spans="1:5" ht="15" hidden="1" customHeight="1" x14ac:dyDescent="0.2">
      <c r="A190" s="606">
        <v>40210</v>
      </c>
      <c r="B190" s="603">
        <v>425.26799999999997</v>
      </c>
      <c r="C190" s="604">
        <v>0.36</v>
      </c>
      <c r="D190" s="604">
        <v>1</v>
      </c>
      <c r="E190" s="605">
        <v>3.66</v>
      </c>
    </row>
    <row r="191" spans="1:5" ht="15" hidden="1" customHeight="1" x14ac:dyDescent="0.2">
      <c r="A191" s="606">
        <v>40238</v>
      </c>
      <c r="B191" s="603">
        <v>428.476</v>
      </c>
      <c r="C191" s="604">
        <v>0.75</v>
      </c>
      <c r="D191" s="604">
        <v>1.76</v>
      </c>
      <c r="E191" s="605">
        <v>4.71</v>
      </c>
    </row>
    <row r="192" spans="1:5" ht="15" hidden="1" customHeight="1" x14ac:dyDescent="0.2">
      <c r="A192" s="606">
        <v>40269</v>
      </c>
      <c r="B192" s="603">
        <v>432.07900000000001</v>
      </c>
      <c r="C192" s="604">
        <v>0.84</v>
      </c>
      <c r="D192" s="604">
        <v>2.62</v>
      </c>
      <c r="E192" s="605">
        <v>5.63</v>
      </c>
    </row>
    <row r="193" spans="1:7" ht="15" hidden="1" customHeight="1" x14ac:dyDescent="0.2">
      <c r="A193" s="606">
        <v>40299</v>
      </c>
      <c r="B193" s="603">
        <v>439.91399999999999</v>
      </c>
      <c r="C193" s="604">
        <v>1.81</v>
      </c>
      <c r="D193" s="604">
        <v>4.4800000000000004</v>
      </c>
      <c r="E193" s="605">
        <v>6.07</v>
      </c>
    </row>
    <row r="194" spans="1:7" ht="15" hidden="1" customHeight="1" x14ac:dyDescent="0.2">
      <c r="A194" s="606">
        <v>40330</v>
      </c>
      <c r="B194" s="603">
        <v>444.71800000000002</v>
      </c>
      <c r="C194" s="604">
        <v>1.0900000000000001</v>
      </c>
      <c r="D194" s="604">
        <v>5.62</v>
      </c>
      <c r="E194" s="605">
        <v>6.48</v>
      </c>
    </row>
    <row r="195" spans="1:7" ht="15" hidden="1" customHeight="1" x14ac:dyDescent="0.2">
      <c r="A195" s="606">
        <v>40360</v>
      </c>
      <c r="B195" s="603">
        <v>446.68799999999999</v>
      </c>
      <c r="C195" s="604">
        <v>0.44</v>
      </c>
      <c r="D195" s="604">
        <v>6.09</v>
      </c>
      <c r="E195" s="605">
        <v>6.67</v>
      </c>
    </row>
    <row r="196" spans="1:7" ht="15" hidden="1" customHeight="1" x14ac:dyDescent="0.2">
      <c r="A196" s="606">
        <v>40391</v>
      </c>
      <c r="B196" s="603">
        <v>447.29599999999999</v>
      </c>
      <c r="C196" s="604">
        <v>0.14000000000000001</v>
      </c>
      <c r="D196" s="604">
        <v>6.23</v>
      </c>
      <c r="E196" s="605">
        <v>6.87</v>
      </c>
    </row>
    <row r="197" spans="1:7" ht="15" hidden="1" customHeight="1" x14ac:dyDescent="0.2">
      <c r="A197" s="606">
        <v>40422</v>
      </c>
      <c r="B197" s="603">
        <v>448.22199999999998</v>
      </c>
      <c r="C197" s="604">
        <v>0.21</v>
      </c>
      <c r="D197" s="604">
        <v>6.45</v>
      </c>
      <c r="E197" s="605">
        <v>6.94</v>
      </c>
    </row>
    <row r="198" spans="1:7" ht="15" hidden="1" customHeight="1" x14ac:dyDescent="0.2">
      <c r="A198" s="606">
        <v>40452</v>
      </c>
      <c r="B198" s="603">
        <v>449.10300000000001</v>
      </c>
      <c r="C198" s="604">
        <v>0.2</v>
      </c>
      <c r="D198" s="604">
        <v>6.66</v>
      </c>
      <c r="E198" s="605">
        <v>7.08</v>
      </c>
    </row>
    <row r="199" spans="1:7" ht="15" hidden="1" customHeight="1" x14ac:dyDescent="0.2">
      <c r="A199" s="606">
        <v>40483</v>
      </c>
      <c r="B199" s="603">
        <v>450.76299999999998</v>
      </c>
      <c r="C199" s="604">
        <v>0.37</v>
      </c>
      <c r="D199" s="604">
        <v>7.06</v>
      </c>
      <c r="E199" s="605">
        <v>7.16</v>
      </c>
    </row>
    <row r="200" spans="1:7" ht="15" hidden="1" customHeight="1" thickBot="1" x14ac:dyDescent="0.25">
      <c r="A200" s="607">
        <v>40513</v>
      </c>
      <c r="B200" s="608">
        <v>453.76600000000002</v>
      </c>
      <c r="C200" s="609">
        <v>0.67</v>
      </c>
      <c r="D200" s="609">
        <v>7.77</v>
      </c>
      <c r="E200" s="610">
        <v>7.77</v>
      </c>
    </row>
    <row r="201" spans="1:7" ht="15" hidden="1" customHeight="1" x14ac:dyDescent="0.2">
      <c r="A201" s="611">
        <v>40544</v>
      </c>
      <c r="B201" s="612">
        <v>455.61900000000003</v>
      </c>
      <c r="C201" s="613">
        <v>0.41</v>
      </c>
      <c r="D201" s="613">
        <v>0.41</v>
      </c>
      <c r="E201" s="614">
        <v>7.52</v>
      </c>
    </row>
    <row r="202" spans="1:7" ht="15" hidden="1" customHeight="1" x14ac:dyDescent="0.2">
      <c r="A202" s="606">
        <v>40575</v>
      </c>
      <c r="B202" s="603">
        <v>456.91699999999997</v>
      </c>
      <c r="C202" s="604">
        <v>0.28000000000000003</v>
      </c>
      <c r="D202" s="604">
        <v>0.69</v>
      </c>
      <c r="E202" s="605">
        <v>7.44</v>
      </c>
    </row>
    <row r="203" spans="1:7" ht="15" hidden="1" customHeight="1" x14ac:dyDescent="0.2">
      <c r="A203" s="606">
        <v>40603</v>
      </c>
      <c r="B203" s="603">
        <v>458.887</v>
      </c>
      <c r="C203" s="604">
        <v>0.43</v>
      </c>
      <c r="D203" s="604">
        <v>1.1299999999999999</v>
      </c>
      <c r="E203" s="605">
        <v>7.1</v>
      </c>
    </row>
    <row r="204" spans="1:7" ht="15" hidden="1" customHeight="1" x14ac:dyDescent="0.2">
      <c r="A204" s="606">
        <v>40634</v>
      </c>
      <c r="B204" s="603">
        <v>463.76600000000002</v>
      </c>
      <c r="C204" s="604">
        <v>1.06</v>
      </c>
      <c r="D204" s="604">
        <v>2.2000000000000002</v>
      </c>
      <c r="E204" s="605">
        <v>7.33</v>
      </c>
    </row>
    <row r="205" spans="1:7" ht="15" hidden="1" customHeight="1" x14ac:dyDescent="0.2">
      <c r="A205" s="615">
        <v>40664</v>
      </c>
      <c r="B205" s="616">
        <v>477.40499999999997</v>
      </c>
      <c r="C205" s="617">
        <v>2.94</v>
      </c>
      <c r="D205" s="617">
        <v>5.21</v>
      </c>
      <c r="E205" s="618">
        <v>8.52</v>
      </c>
    </row>
    <row r="206" spans="1:7" ht="15" hidden="1" customHeight="1" x14ac:dyDescent="0.2">
      <c r="A206" s="615">
        <v>40695</v>
      </c>
      <c r="B206" s="616">
        <v>479.18299999999999</v>
      </c>
      <c r="C206" s="617">
        <v>0.37</v>
      </c>
      <c r="D206" s="617">
        <v>5.6</v>
      </c>
      <c r="E206" s="618">
        <v>7.75</v>
      </c>
    </row>
    <row r="207" spans="1:7" ht="15" hidden="1" customHeight="1" x14ac:dyDescent="0.2">
      <c r="A207" s="615">
        <v>40726</v>
      </c>
      <c r="B207" s="616">
        <v>481.33</v>
      </c>
      <c r="C207" s="617">
        <v>0.45</v>
      </c>
      <c r="D207" s="617">
        <v>6.07</v>
      </c>
      <c r="E207" s="618">
        <v>7.76</v>
      </c>
      <c r="F207" s="596"/>
      <c r="G207" s="592"/>
    </row>
    <row r="208" spans="1:7" ht="15" hidden="1" customHeight="1" x14ac:dyDescent="0.2">
      <c r="A208" s="615">
        <v>40756</v>
      </c>
      <c r="B208" s="616">
        <v>481.96600000000001</v>
      </c>
      <c r="C208" s="617">
        <v>0.13</v>
      </c>
      <c r="D208" s="617">
        <v>6.21</v>
      </c>
      <c r="E208" s="618">
        <v>7.75</v>
      </c>
      <c r="F208" s="596"/>
      <c r="G208" s="592"/>
    </row>
    <row r="209" spans="1:7" ht="15" hidden="1" customHeight="1" x14ac:dyDescent="0.2">
      <c r="A209" s="615">
        <v>40787</v>
      </c>
      <c r="B209" s="616">
        <v>482.65800000000002</v>
      </c>
      <c r="C209" s="617">
        <v>0.14000000000000001</v>
      </c>
      <c r="D209" s="617">
        <v>6.37</v>
      </c>
      <c r="E209" s="618">
        <v>7.68</v>
      </c>
    </row>
    <row r="210" spans="1:7" ht="15" hidden="1" customHeight="1" x14ac:dyDescent="0.2">
      <c r="A210" s="615">
        <v>40817</v>
      </c>
      <c r="B210" s="619">
        <v>483.75799999999998</v>
      </c>
      <c r="C210" s="619">
        <v>0.23</v>
      </c>
      <c r="D210" s="617">
        <v>6.61</v>
      </c>
      <c r="E210" s="618">
        <v>7.72</v>
      </c>
      <c r="F210" s="596"/>
      <c r="G210" s="592"/>
    </row>
    <row r="211" spans="1:7" ht="15" hidden="1" customHeight="1" x14ac:dyDescent="0.2">
      <c r="A211" s="615">
        <v>40848</v>
      </c>
      <c r="B211" s="619">
        <v>487.221</v>
      </c>
      <c r="C211" s="619">
        <v>0.72</v>
      </c>
      <c r="D211" s="617">
        <v>7.37</v>
      </c>
      <c r="E211" s="618">
        <v>8.09</v>
      </c>
    </row>
    <row r="212" spans="1:7" ht="15" hidden="1" customHeight="1" thickBot="1" x14ac:dyDescent="0.25">
      <c r="A212" s="607">
        <v>40878</v>
      </c>
      <c r="B212" s="620">
        <v>487.74900000000002</v>
      </c>
      <c r="C212" s="620">
        <v>0.11</v>
      </c>
      <c r="D212" s="609">
        <v>7.49</v>
      </c>
      <c r="E212" s="610">
        <v>7.49</v>
      </c>
    </row>
    <row r="213" spans="1:7" ht="15" hidden="1" customHeight="1" x14ac:dyDescent="0.2">
      <c r="A213" s="621">
        <v>40909</v>
      </c>
      <c r="B213" s="622">
        <v>492.10599999999999</v>
      </c>
      <c r="C213" s="623">
        <v>0.89</v>
      </c>
      <c r="D213" s="623">
        <v>0.89</v>
      </c>
      <c r="E213" s="624">
        <v>8.01</v>
      </c>
      <c r="F213" s="596"/>
      <c r="G213" s="592"/>
    </row>
    <row r="214" spans="1:7" ht="15" hidden="1" customHeight="1" x14ac:dyDescent="0.2">
      <c r="A214" s="615">
        <v>40940</v>
      </c>
      <c r="B214" s="616">
        <v>493.584</v>
      </c>
      <c r="C214" s="617">
        <v>0.3</v>
      </c>
      <c r="D214" s="617">
        <v>1.2</v>
      </c>
      <c r="E214" s="618">
        <v>8.02</v>
      </c>
      <c r="F214" s="596"/>
      <c r="G214" s="592"/>
    </row>
    <row r="215" spans="1:7" ht="15" hidden="1" customHeight="1" x14ac:dyDescent="0.2">
      <c r="A215" s="615">
        <v>40969</v>
      </c>
      <c r="B215" s="616">
        <v>496.07900000000001</v>
      </c>
      <c r="C215" s="617">
        <v>0.51</v>
      </c>
      <c r="D215" s="617">
        <v>1.71</v>
      </c>
      <c r="E215" s="618">
        <v>8.1</v>
      </c>
    </row>
    <row r="216" spans="1:7" ht="15" hidden="1" customHeight="1" x14ac:dyDescent="0.2">
      <c r="A216" s="615">
        <v>41000</v>
      </c>
      <c r="B216" s="616">
        <v>499.791</v>
      </c>
      <c r="C216" s="617">
        <v>0.75</v>
      </c>
      <c r="D216" s="617">
        <v>2.4700000000000002</v>
      </c>
      <c r="E216" s="618">
        <v>7.77</v>
      </c>
      <c r="F216" s="596"/>
      <c r="G216" s="592"/>
    </row>
    <row r="217" spans="1:7" ht="15" hidden="1" customHeight="1" x14ac:dyDescent="0.2">
      <c r="A217" s="615">
        <v>41030</v>
      </c>
      <c r="B217" s="616">
        <v>509.18400000000003</v>
      </c>
      <c r="C217" s="617">
        <v>1.88</v>
      </c>
      <c r="D217" s="617">
        <v>4.3899999999999997</v>
      </c>
      <c r="E217" s="618">
        <v>6.66</v>
      </c>
      <c r="F217" s="596"/>
      <c r="G217" s="592"/>
    </row>
    <row r="218" spans="1:7" ht="15" hidden="1" customHeight="1" x14ac:dyDescent="0.2">
      <c r="A218" s="615">
        <v>41061</v>
      </c>
      <c r="B218" s="616">
        <v>512.90300000000002</v>
      </c>
      <c r="C218" s="617">
        <v>0.73</v>
      </c>
      <c r="D218" s="617">
        <v>5.16</v>
      </c>
      <c r="E218" s="618">
        <v>7.04</v>
      </c>
      <c r="F218" s="596"/>
      <c r="G218" s="592"/>
    </row>
    <row r="219" spans="1:7" ht="15" hidden="1" customHeight="1" x14ac:dyDescent="0.2">
      <c r="A219" s="615">
        <v>41091</v>
      </c>
      <c r="B219" s="616">
        <v>516.31799999999998</v>
      </c>
      <c r="C219" s="617">
        <v>0.67</v>
      </c>
      <c r="D219" s="617">
        <v>5.86</v>
      </c>
      <c r="E219" s="618">
        <v>7.27</v>
      </c>
      <c r="F219" s="596"/>
      <c r="G219" s="592"/>
    </row>
    <row r="220" spans="1:7" ht="15" hidden="1" customHeight="1" x14ac:dyDescent="0.2">
      <c r="A220" s="615">
        <v>41122</v>
      </c>
      <c r="B220" s="616">
        <v>517.65700000000004</v>
      </c>
      <c r="C220" s="617">
        <v>0.26</v>
      </c>
      <c r="D220" s="617">
        <v>6.13</v>
      </c>
      <c r="E220" s="618">
        <v>7.41</v>
      </c>
      <c r="F220" s="596"/>
      <c r="G220" s="592"/>
    </row>
    <row r="221" spans="1:7" ht="15" hidden="1" customHeight="1" x14ac:dyDescent="0.2">
      <c r="A221" s="615">
        <v>41153</v>
      </c>
      <c r="B221" s="616">
        <v>518.81600000000003</v>
      </c>
      <c r="C221" s="617">
        <v>0.22</v>
      </c>
      <c r="D221" s="617">
        <v>6.37</v>
      </c>
      <c r="E221" s="618">
        <v>7.49</v>
      </c>
      <c r="F221" s="596"/>
      <c r="G221" s="592"/>
    </row>
    <row r="222" spans="1:7" ht="15" hidden="1" customHeight="1" x14ac:dyDescent="0.2">
      <c r="A222" s="615">
        <v>41183</v>
      </c>
      <c r="B222" s="616">
        <v>519.90700000000004</v>
      </c>
      <c r="C222" s="617">
        <v>0.21</v>
      </c>
      <c r="D222" s="617">
        <v>6.59</v>
      </c>
      <c r="E222" s="618">
        <v>7.47</v>
      </c>
    </row>
    <row r="223" spans="1:7" ht="15" hidden="1" customHeight="1" x14ac:dyDescent="0.2">
      <c r="A223" s="615">
        <v>41214</v>
      </c>
      <c r="B223" s="616">
        <v>521.63800000000003</v>
      </c>
      <c r="C223" s="617">
        <v>0.33</v>
      </c>
      <c r="D223" s="617">
        <v>6.95</v>
      </c>
      <c r="E223" s="618">
        <v>7.06</v>
      </c>
      <c r="F223" s="596"/>
      <c r="G223" s="592"/>
    </row>
    <row r="224" spans="1:7" ht="15" hidden="1" customHeight="1" thickBot="1" x14ac:dyDescent="0.25">
      <c r="A224" s="607">
        <v>41244</v>
      </c>
      <c r="B224" s="608">
        <v>522.47400000000005</v>
      </c>
      <c r="C224" s="609">
        <v>0.16</v>
      </c>
      <c r="D224" s="609">
        <v>7.12</v>
      </c>
      <c r="E224" s="610">
        <v>7.12</v>
      </c>
      <c r="F224" s="596"/>
      <c r="G224" s="592"/>
    </row>
    <row r="225" spans="1:7" ht="15" hidden="1" customHeight="1" x14ac:dyDescent="0.2">
      <c r="A225" s="611">
        <v>41275</v>
      </c>
      <c r="B225" s="612">
        <v>525.85</v>
      </c>
      <c r="C225" s="613">
        <v>0.65</v>
      </c>
      <c r="D225" s="613">
        <v>0.65</v>
      </c>
      <c r="E225" s="614">
        <v>6.86</v>
      </c>
    </row>
    <row r="226" spans="1:7" ht="15" hidden="1" customHeight="1" x14ac:dyDescent="0.2">
      <c r="A226" s="615">
        <v>41306</v>
      </c>
      <c r="B226" s="616">
        <v>529.029</v>
      </c>
      <c r="C226" s="617">
        <v>0.6</v>
      </c>
      <c r="D226" s="617">
        <v>1.25</v>
      </c>
      <c r="E226" s="618">
        <v>7.18</v>
      </c>
    </row>
    <row r="227" spans="1:7" ht="15" hidden="1" customHeight="1" x14ac:dyDescent="0.2">
      <c r="A227" s="615">
        <v>41334</v>
      </c>
      <c r="B227" s="616">
        <v>531.69100000000003</v>
      </c>
      <c r="C227" s="617">
        <v>0.5</v>
      </c>
      <c r="D227" s="617">
        <v>1.76</v>
      </c>
      <c r="E227" s="618">
        <v>7.18</v>
      </c>
      <c r="F227" s="596"/>
      <c r="G227" s="592"/>
    </row>
    <row r="228" spans="1:7" ht="15" hidden="1" customHeight="1" x14ac:dyDescent="0.2">
      <c r="A228" s="615">
        <v>41365</v>
      </c>
      <c r="B228" s="616">
        <v>535.601</v>
      </c>
      <c r="C228" s="617">
        <v>0.74</v>
      </c>
      <c r="D228" s="617">
        <v>2.5099999999999998</v>
      </c>
      <c r="E228" s="618">
        <v>7.16</v>
      </c>
      <c r="F228" s="596"/>
      <c r="G228" s="592"/>
    </row>
    <row r="229" spans="1:7" ht="15" hidden="1" customHeight="1" x14ac:dyDescent="0.2">
      <c r="A229" s="615">
        <v>41395</v>
      </c>
      <c r="B229" s="616">
        <v>547.65499999999997</v>
      </c>
      <c r="C229" s="617">
        <v>2.25</v>
      </c>
      <c r="D229" s="617">
        <v>4.82</v>
      </c>
      <c r="E229" s="618">
        <v>7.56</v>
      </c>
      <c r="F229" s="596"/>
      <c r="G229" s="592"/>
    </row>
    <row r="230" spans="1:7" ht="15" hidden="1" customHeight="1" x14ac:dyDescent="0.2">
      <c r="A230" s="615">
        <v>41426</v>
      </c>
      <c r="B230" s="616">
        <v>553.94799999999998</v>
      </c>
      <c r="C230" s="617">
        <v>1.1499999999999999</v>
      </c>
      <c r="D230" s="617">
        <v>6.02</v>
      </c>
      <c r="E230" s="618">
        <v>8</v>
      </c>
    </row>
    <row r="231" spans="1:7" ht="15" hidden="1" customHeight="1" x14ac:dyDescent="0.2">
      <c r="A231" s="615">
        <v>41456</v>
      </c>
      <c r="B231" s="616">
        <v>556.6</v>
      </c>
      <c r="C231" s="617">
        <v>0.48</v>
      </c>
      <c r="D231" s="617">
        <v>6.53</v>
      </c>
      <c r="E231" s="618">
        <v>7.8</v>
      </c>
    </row>
    <row r="232" spans="1:7" ht="15" hidden="1" customHeight="1" x14ac:dyDescent="0.2">
      <c r="A232" s="615">
        <v>41487</v>
      </c>
      <c r="B232" s="616">
        <v>558.34</v>
      </c>
      <c r="C232" s="617">
        <v>0.31</v>
      </c>
      <c r="D232" s="617">
        <v>6.86</v>
      </c>
      <c r="E232" s="618">
        <v>7.86</v>
      </c>
      <c r="F232" s="596"/>
      <c r="G232" s="592"/>
    </row>
    <row r="233" spans="1:7" ht="15" hidden="1" customHeight="1" x14ac:dyDescent="0.2">
      <c r="A233" s="615">
        <v>41518</v>
      </c>
      <c r="B233" s="616">
        <v>560.76700000000005</v>
      </c>
      <c r="C233" s="617">
        <v>0.43</v>
      </c>
      <c r="D233" s="617">
        <v>7.33</v>
      </c>
      <c r="E233" s="618">
        <v>8.09</v>
      </c>
    </row>
    <row r="234" spans="1:7" ht="15" hidden="1" customHeight="1" x14ac:dyDescent="0.2">
      <c r="A234" s="615">
        <v>41548</v>
      </c>
      <c r="B234" s="616">
        <v>562.24099999999999</v>
      </c>
      <c r="C234" s="617">
        <v>0.26</v>
      </c>
      <c r="D234" s="617">
        <v>7.61</v>
      </c>
      <c r="E234" s="618">
        <v>8.14</v>
      </c>
      <c r="F234" s="596"/>
      <c r="G234" s="592"/>
    </row>
    <row r="235" spans="1:7" ht="15" hidden="1" customHeight="1" x14ac:dyDescent="0.2">
      <c r="A235" s="615">
        <v>41579</v>
      </c>
      <c r="B235" s="616">
        <v>564.20100000000002</v>
      </c>
      <c r="C235" s="617">
        <v>0.35</v>
      </c>
      <c r="D235" s="617">
        <v>7.99</v>
      </c>
      <c r="E235" s="618">
        <v>8.16</v>
      </c>
      <c r="F235" s="596"/>
      <c r="G235" s="592"/>
    </row>
    <row r="236" spans="1:7" ht="15" hidden="1" customHeight="1" thickBot="1" x14ac:dyDescent="0.25">
      <c r="A236" s="607">
        <v>41609</v>
      </c>
      <c r="B236" s="608">
        <v>564.76499999999999</v>
      </c>
      <c r="C236" s="609">
        <v>0.1</v>
      </c>
      <c r="D236" s="609">
        <v>8.09</v>
      </c>
      <c r="E236" s="610">
        <v>8.09</v>
      </c>
    </row>
    <row r="237" spans="1:7" ht="15" hidden="1" customHeight="1" x14ac:dyDescent="0.2">
      <c r="A237" s="615">
        <v>41640</v>
      </c>
      <c r="B237" s="616">
        <v>569.72</v>
      </c>
      <c r="C237" s="617">
        <v>0.88</v>
      </c>
      <c r="D237" s="617">
        <v>0.88</v>
      </c>
      <c r="E237" s="618">
        <v>8.34</v>
      </c>
    </row>
    <row r="238" spans="1:7" ht="15" hidden="1" customHeight="1" x14ac:dyDescent="0.2">
      <c r="A238" s="615">
        <v>41671</v>
      </c>
      <c r="B238" s="616">
        <v>571.577</v>
      </c>
      <c r="C238" s="617">
        <v>0.33</v>
      </c>
      <c r="D238" s="617">
        <v>1.21</v>
      </c>
      <c r="E238" s="618">
        <v>8.0399999999999991</v>
      </c>
    </row>
    <row r="239" spans="1:7" ht="15" hidden="1" customHeight="1" x14ac:dyDescent="0.2">
      <c r="A239" s="615">
        <v>41699</v>
      </c>
      <c r="B239" s="616">
        <v>573.15599999999995</v>
      </c>
      <c r="C239" s="617">
        <v>0.28000000000000003</v>
      </c>
      <c r="D239" s="617">
        <v>1.49</v>
      </c>
      <c r="E239" s="618">
        <v>7.8</v>
      </c>
      <c r="F239" s="596"/>
      <c r="G239" s="592"/>
    </row>
    <row r="240" spans="1:7" ht="15" hidden="1" customHeight="1" x14ac:dyDescent="0.2">
      <c r="A240" s="615">
        <v>41730</v>
      </c>
      <c r="B240" s="616">
        <v>578.22400000000005</v>
      </c>
      <c r="C240" s="617">
        <v>0.88</v>
      </c>
      <c r="D240" s="617">
        <v>2.38</v>
      </c>
      <c r="E240" s="618">
        <v>7.96</v>
      </c>
      <c r="F240" s="596"/>
      <c r="G240" s="592"/>
    </row>
    <row r="241" spans="1:9" ht="15" hidden="1" customHeight="1" x14ac:dyDescent="0.2">
      <c r="A241" s="615">
        <v>41760</v>
      </c>
      <c r="B241" s="616">
        <v>590.09900000000005</v>
      </c>
      <c r="C241" s="617">
        <v>2.0499999999999998</v>
      </c>
      <c r="D241" s="617">
        <v>4.49</v>
      </c>
      <c r="E241" s="618">
        <v>7.75</v>
      </c>
      <c r="F241" s="596"/>
      <c r="G241" s="592"/>
    </row>
    <row r="242" spans="1:9" ht="15" hidden="1" customHeight="1" x14ac:dyDescent="0.2">
      <c r="A242" s="615">
        <v>41791</v>
      </c>
      <c r="B242" s="616">
        <v>594.01300000000003</v>
      </c>
      <c r="C242" s="617">
        <v>0.66</v>
      </c>
      <c r="D242" s="617">
        <v>5.18</v>
      </c>
      <c r="E242" s="618">
        <v>7.23</v>
      </c>
      <c r="F242" s="596"/>
      <c r="G242" s="592"/>
    </row>
    <row r="243" spans="1:9" ht="15" hidden="1" customHeight="1" x14ac:dyDescent="0.2">
      <c r="A243" s="615">
        <v>41821</v>
      </c>
      <c r="B243" s="616">
        <v>598.44100000000003</v>
      </c>
      <c r="C243" s="617">
        <v>0.75</v>
      </c>
      <c r="D243" s="617">
        <v>5.96</v>
      </c>
      <c r="E243" s="618">
        <v>7.52</v>
      </c>
    </row>
    <row r="244" spans="1:9" ht="15" hidden="1" customHeight="1" x14ac:dyDescent="0.2">
      <c r="A244" s="615">
        <v>41852</v>
      </c>
      <c r="B244" s="616">
        <v>598.89800000000002</v>
      </c>
      <c r="C244" s="617">
        <v>0.08</v>
      </c>
      <c r="D244" s="617">
        <v>6.04</v>
      </c>
      <c r="E244" s="618">
        <v>7.26</v>
      </c>
      <c r="F244" s="596"/>
      <c r="G244" s="592"/>
    </row>
    <row r="245" spans="1:9" ht="15" hidden="1" customHeight="1" x14ac:dyDescent="0.2">
      <c r="A245" s="615">
        <v>41883</v>
      </c>
      <c r="B245" s="616">
        <v>599.82299999999998</v>
      </c>
      <c r="C245" s="617">
        <v>0.15</v>
      </c>
      <c r="D245" s="617">
        <v>6.21</v>
      </c>
      <c r="E245" s="618">
        <v>6.96</v>
      </c>
      <c r="F245" s="596"/>
      <c r="G245" s="592"/>
    </row>
    <row r="246" spans="1:9" ht="15" hidden="1" customHeight="1" x14ac:dyDescent="0.2">
      <c r="A246" s="615">
        <v>41913</v>
      </c>
      <c r="B246" s="616">
        <v>600.86500000000001</v>
      </c>
      <c r="C246" s="617">
        <v>0.17</v>
      </c>
      <c r="D246" s="617">
        <v>6.39</v>
      </c>
      <c r="E246" s="618">
        <v>6.87</v>
      </c>
    </row>
    <row r="247" spans="1:9" ht="15" hidden="1" customHeight="1" x14ac:dyDescent="0.2">
      <c r="A247" s="615">
        <v>41944</v>
      </c>
      <c r="B247" s="616">
        <v>603.524</v>
      </c>
      <c r="C247" s="617">
        <v>0.44</v>
      </c>
      <c r="D247" s="617">
        <v>6.86</v>
      </c>
      <c r="E247" s="618">
        <v>6.97</v>
      </c>
      <c r="F247" s="596"/>
      <c r="G247" s="592"/>
    </row>
    <row r="248" spans="1:9" ht="15" hidden="1" customHeight="1" thickBot="1" x14ac:dyDescent="0.25">
      <c r="A248" s="607">
        <v>41974</v>
      </c>
      <c r="B248" s="608">
        <v>604.02599999999995</v>
      </c>
      <c r="C248" s="609">
        <v>0.08</v>
      </c>
      <c r="D248" s="609">
        <v>6.95</v>
      </c>
      <c r="E248" s="610">
        <v>6.95</v>
      </c>
      <c r="F248" s="596"/>
      <c r="G248" s="592"/>
    </row>
    <row r="249" spans="1:9" x14ac:dyDescent="0.2">
      <c r="A249" s="621">
        <v>42005</v>
      </c>
      <c r="B249" s="622">
        <v>609.56799999999998</v>
      </c>
      <c r="C249" s="624">
        <v>0.92</v>
      </c>
      <c r="D249" s="625">
        <v>0.92</v>
      </c>
      <c r="E249" s="624">
        <v>6.99</v>
      </c>
      <c r="F249" s="725">
        <f>(B249/B248-1)</f>
        <v>9.1751017340313545E-3</v>
      </c>
      <c r="G249" s="729">
        <f>IF(SUM($H$4:H249)=0,0,IF(H249&gt;0,0,(1+G248)*(1+F249)-1))</f>
        <v>0</v>
      </c>
      <c r="H249" s="626"/>
    </row>
    <row r="250" spans="1:9" x14ac:dyDescent="0.2">
      <c r="A250" s="615">
        <v>42036</v>
      </c>
      <c r="B250" s="616">
        <v>611.447</v>
      </c>
      <c r="C250" s="618">
        <v>0.31</v>
      </c>
      <c r="D250" s="627">
        <v>1.23</v>
      </c>
      <c r="E250" s="618">
        <v>6.98</v>
      </c>
      <c r="F250" s="725">
        <f t="shared" ref="F250:F305" si="0">(B250/B249-1)</f>
        <v>3.0825108929601885E-3</v>
      </c>
      <c r="G250" s="729">
        <f>IF(SUM($H$4:H250)=0,0,IF(H250&gt;0,0,(1+G249)*(1+F250)-1))</f>
        <v>0</v>
      </c>
      <c r="H250" s="626"/>
      <c r="I250" s="590" t="s">
        <v>210</v>
      </c>
    </row>
    <row r="251" spans="1:9" x14ac:dyDescent="0.2">
      <c r="A251" s="615">
        <v>42064</v>
      </c>
      <c r="B251" s="616">
        <v>615.24800000000005</v>
      </c>
      <c r="C251" s="618">
        <v>0.62</v>
      </c>
      <c r="D251" s="627">
        <v>1.86</v>
      </c>
      <c r="E251" s="618">
        <v>7.34</v>
      </c>
      <c r="F251" s="725">
        <f t="shared" si="0"/>
        <v>6.2164014215460028E-3</v>
      </c>
      <c r="G251" s="729">
        <f>IF(SUM($H$4:H251)=0,0,IF(H251&gt;0,0,(1+G250)*(1+F251)-1))</f>
        <v>0</v>
      </c>
      <c r="H251" s="626"/>
      <c r="I251" s="590"/>
    </row>
    <row r="252" spans="1:9" x14ac:dyDescent="0.2">
      <c r="A252" s="615">
        <v>42095</v>
      </c>
      <c r="B252" s="616">
        <v>618.05999999999995</v>
      </c>
      <c r="C252" s="618">
        <v>0.46</v>
      </c>
      <c r="D252" s="627">
        <v>2.3199999999999998</v>
      </c>
      <c r="E252" s="618">
        <v>6.89</v>
      </c>
      <c r="F252" s="725">
        <f t="shared" si="0"/>
        <v>4.5705146542531772E-3</v>
      </c>
      <c r="G252" s="729">
        <f>IF(SUM($H$4:H252)=0,0,IF(H252&gt;0,0,(1+G251)*(1+F252)-1))</f>
        <v>0</v>
      </c>
      <c r="H252" s="626"/>
    </row>
    <row r="253" spans="1:9" x14ac:dyDescent="0.2">
      <c r="A253" s="615">
        <v>42125</v>
      </c>
      <c r="B253" s="616">
        <v>623.95100000000002</v>
      </c>
      <c r="C253" s="618">
        <v>0.95</v>
      </c>
      <c r="D253" s="627">
        <v>3.3</v>
      </c>
      <c r="E253" s="618">
        <v>5.74</v>
      </c>
      <c r="F253" s="725">
        <f t="shared" si="0"/>
        <v>9.531437077306526E-3</v>
      </c>
      <c r="G253" s="729">
        <f>IF(SUM($H$4:H253)=0,0,IF(H253&gt;0,0,(1+G252)*(1+F253)-1))</f>
        <v>0</v>
      </c>
      <c r="H253" s="626"/>
    </row>
    <row r="254" spans="1:9" x14ac:dyDescent="0.2">
      <c r="A254" s="615">
        <v>42156</v>
      </c>
      <c r="B254" s="616">
        <v>635.40300000000002</v>
      </c>
      <c r="C254" s="618">
        <v>1.84</v>
      </c>
      <c r="D254" s="627">
        <v>5.19</v>
      </c>
      <c r="E254" s="618">
        <v>6.97</v>
      </c>
      <c r="F254" s="725">
        <f t="shared" si="0"/>
        <v>1.8354005362600567E-2</v>
      </c>
      <c r="G254" s="729">
        <f>IF(SUM($H$4:H254)=0,0,IF(H254&gt;0,0,(1+G253)*(1+F254)-1))</f>
        <v>0</v>
      </c>
      <c r="H254" s="626"/>
    </row>
    <row r="255" spans="1:9" x14ac:dyDescent="0.2">
      <c r="A255" s="615">
        <v>42186</v>
      </c>
      <c r="B255" s="616">
        <v>638.88</v>
      </c>
      <c r="C255" s="618">
        <v>0.55000000000000004</v>
      </c>
      <c r="D255" s="627">
        <v>5.77</v>
      </c>
      <c r="E255" s="618">
        <v>6.76</v>
      </c>
      <c r="F255" s="725">
        <f t="shared" si="0"/>
        <v>5.4721176953838047E-3</v>
      </c>
      <c r="G255" s="729">
        <f>IF(SUM($H$4:H255)=0,0,IF(H255&gt;0,0,(1+G254)*(1+F255)-1))</f>
        <v>0</v>
      </c>
      <c r="H255" s="626"/>
    </row>
    <row r="256" spans="1:9" x14ac:dyDescent="0.2">
      <c r="A256" s="615">
        <v>42217</v>
      </c>
      <c r="B256" s="616">
        <v>642.64400000000001</v>
      </c>
      <c r="C256" s="618">
        <v>0.59</v>
      </c>
      <c r="D256" s="627">
        <v>6.39</v>
      </c>
      <c r="E256" s="618">
        <v>7.3</v>
      </c>
      <c r="F256" s="725">
        <f t="shared" si="0"/>
        <v>5.8915602304032699E-3</v>
      </c>
      <c r="G256" s="729">
        <f>IF(SUM($H$4:H256)=0,0,IF(H256&gt;0,0,(1+G255)*(1+F256)-1))</f>
        <v>0</v>
      </c>
      <c r="H256" s="628"/>
    </row>
    <row r="257" spans="1:13" x14ac:dyDescent="0.2">
      <c r="A257" s="615">
        <v>42248</v>
      </c>
      <c r="B257" s="616">
        <v>644.04600000000005</v>
      </c>
      <c r="C257" s="618">
        <v>0.22</v>
      </c>
      <c r="D257" s="627">
        <v>6.63</v>
      </c>
      <c r="E257" s="618">
        <v>7.37</v>
      </c>
      <c r="F257" s="725">
        <f t="shared" si="0"/>
        <v>2.1816122145388306E-3</v>
      </c>
      <c r="G257" s="729">
        <f>IF(SUM($H$4:H257)=0,0,IF(H257&gt;0,0,(1+G256)*(1+F257)-1))</f>
        <v>0</v>
      </c>
      <c r="H257" s="628"/>
      <c r="J257" s="629"/>
      <c r="K257" s="629"/>
      <c r="L257" s="629"/>
      <c r="M257" s="630"/>
    </row>
    <row r="258" spans="1:13" x14ac:dyDescent="0.2">
      <c r="A258" s="615">
        <v>42278</v>
      </c>
      <c r="B258" s="616">
        <v>646.35500000000002</v>
      </c>
      <c r="C258" s="618">
        <v>0.36</v>
      </c>
      <c r="D258" s="627">
        <v>7.01</v>
      </c>
      <c r="E258" s="618">
        <v>7.57</v>
      </c>
      <c r="F258" s="725">
        <f t="shared" si="0"/>
        <v>3.5851476447334996E-3</v>
      </c>
      <c r="G258" s="729">
        <f>IF(SUM($H$4:H258)=0,0,IF(H258&gt;0,0,(1+G257)*(1+F258)-1))</f>
        <v>0</v>
      </c>
      <c r="H258" s="628"/>
      <c r="J258" s="629"/>
      <c r="K258" s="629"/>
      <c r="L258" s="629"/>
      <c r="M258" s="630"/>
    </row>
    <row r="259" spans="1:13" x14ac:dyDescent="0.2">
      <c r="A259" s="615">
        <v>42309</v>
      </c>
      <c r="B259" s="616">
        <v>648.54200000000003</v>
      </c>
      <c r="C259" s="618">
        <v>0.34</v>
      </c>
      <c r="D259" s="627">
        <v>7.37</v>
      </c>
      <c r="E259" s="618">
        <v>7.46</v>
      </c>
      <c r="F259" s="725">
        <f t="shared" si="0"/>
        <v>3.383589513502594E-3</v>
      </c>
      <c r="G259" s="729">
        <f>IF(SUM($H$4:H259)=0,0,IF(H259&gt;0,0,(1+G258)*(1+F259)-1))</f>
        <v>0</v>
      </c>
      <c r="H259" s="628"/>
      <c r="J259" s="629"/>
      <c r="K259" s="629"/>
      <c r="L259" s="629"/>
      <c r="M259" s="630"/>
    </row>
    <row r="260" spans="1:13" ht="15" thickBot="1" x14ac:dyDescent="0.25">
      <c r="A260" s="607">
        <v>42339</v>
      </c>
      <c r="B260" s="608">
        <v>649.21600000000001</v>
      </c>
      <c r="C260" s="610">
        <v>0.1</v>
      </c>
      <c r="D260" s="631">
        <v>7.48</v>
      </c>
      <c r="E260" s="610">
        <v>7.48</v>
      </c>
      <c r="F260" s="725">
        <f t="shared" si="0"/>
        <v>1.0392542040453812E-3</v>
      </c>
      <c r="G260" s="729">
        <f>IF(SUM($H$4:H260)=0,0,IF(H260&gt;0,0,(1+G259)*(1+F260)-1))</f>
        <v>0</v>
      </c>
      <c r="H260" s="626"/>
      <c r="I260" s="632"/>
      <c r="J260" s="633"/>
      <c r="K260" s="629"/>
      <c r="L260" s="629"/>
      <c r="M260" s="630"/>
    </row>
    <row r="261" spans="1:13" x14ac:dyDescent="0.2">
      <c r="A261" s="615">
        <v>42370</v>
      </c>
      <c r="B261" s="616">
        <v>651.75900000000001</v>
      </c>
      <c r="C261" s="618">
        <v>0.39</v>
      </c>
      <c r="D261" s="627">
        <v>0.39</v>
      </c>
      <c r="E261" s="618">
        <v>6.92</v>
      </c>
      <c r="F261" s="725">
        <f t="shared" si="0"/>
        <v>3.9170322358044185E-3</v>
      </c>
      <c r="G261" s="729">
        <f>IF(SUM($H$249:H260)&gt;0,(1+G260)*(1+F261)-1,0)</f>
        <v>0</v>
      </c>
      <c r="H261" s="628"/>
      <c r="J261" s="629"/>
      <c r="K261" s="629"/>
      <c r="L261" s="629"/>
      <c r="M261" s="630"/>
    </row>
    <row r="262" spans="1:13" x14ac:dyDescent="0.2">
      <c r="A262" s="615">
        <v>42401</v>
      </c>
      <c r="B262" s="616">
        <v>655.26300000000003</v>
      </c>
      <c r="C262" s="618">
        <v>0.54</v>
      </c>
      <c r="D262" s="627">
        <v>0.93</v>
      </c>
      <c r="E262" s="618">
        <v>7.17</v>
      </c>
      <c r="F262" s="725">
        <f t="shared" si="0"/>
        <v>5.3762203513876283E-3</v>
      </c>
      <c r="G262" s="729">
        <f>IF(SUM($H$249:H261)&gt;0,(1+G261)*(1+F262)-1,0)</f>
        <v>0</v>
      </c>
      <c r="H262" s="628"/>
      <c r="I262" s="593"/>
      <c r="J262" s="629"/>
      <c r="K262" s="629"/>
      <c r="L262" s="629"/>
      <c r="M262" s="630"/>
    </row>
    <row r="263" spans="1:13" x14ac:dyDescent="0.2">
      <c r="A263" s="615">
        <v>42430</v>
      </c>
      <c r="B263" s="616">
        <v>659.44600000000003</v>
      </c>
      <c r="C263" s="618">
        <v>0.64</v>
      </c>
      <c r="D263" s="627">
        <v>1.58</v>
      </c>
      <c r="E263" s="618">
        <v>7.18</v>
      </c>
      <c r="F263" s="725">
        <f t="shared" si="0"/>
        <v>6.3836963173564687E-3</v>
      </c>
      <c r="G263" s="729">
        <f>IF(SUM($H$249:H262)&gt;0,(1+G262)*(1+F263)-1,0)</f>
        <v>0</v>
      </c>
      <c r="H263" s="628"/>
      <c r="J263" s="629"/>
      <c r="K263" s="629"/>
      <c r="L263" s="629"/>
      <c r="M263" s="630"/>
    </row>
    <row r="264" spans="1:13" x14ac:dyDescent="0.2">
      <c r="A264" s="615">
        <v>42461</v>
      </c>
      <c r="B264" s="616">
        <v>663.05700000000002</v>
      </c>
      <c r="C264" s="618">
        <v>0.55000000000000004</v>
      </c>
      <c r="D264" s="627">
        <v>2.13</v>
      </c>
      <c r="E264" s="618">
        <v>7.28</v>
      </c>
      <c r="F264" s="725">
        <f t="shared" si="0"/>
        <v>5.4758084816648456E-3</v>
      </c>
      <c r="G264" s="729">
        <f>IF(SUM($H$249:H263)&gt;0,(1+G263)*(1+F264)-1,0)</f>
        <v>0</v>
      </c>
      <c r="H264" s="628"/>
      <c r="J264" s="629"/>
      <c r="K264" s="629"/>
      <c r="L264" s="629"/>
      <c r="M264" s="630"/>
    </row>
    <row r="265" spans="1:13" x14ac:dyDescent="0.2">
      <c r="A265" s="615">
        <v>42491</v>
      </c>
      <c r="B265" s="616">
        <v>663.61</v>
      </c>
      <c r="C265" s="618">
        <v>0.08</v>
      </c>
      <c r="D265" s="627">
        <v>2.2200000000000002</v>
      </c>
      <c r="E265" s="618">
        <v>6.36</v>
      </c>
      <c r="F265" s="725">
        <f t="shared" si="0"/>
        <v>8.3401577843233987E-4</v>
      </c>
      <c r="G265" s="729">
        <f>IF(SUM($H$249:H264)&gt;0,(1+G264)*(1+F265)-1,0)</f>
        <v>0</v>
      </c>
      <c r="H265" s="628"/>
      <c r="J265" s="629"/>
      <c r="K265" s="629"/>
      <c r="L265" s="629"/>
      <c r="M265" s="630"/>
    </row>
    <row r="266" spans="1:13" x14ac:dyDescent="0.2">
      <c r="A266" s="615">
        <v>42522</v>
      </c>
      <c r="B266" s="616">
        <v>676.42</v>
      </c>
      <c r="C266" s="618">
        <v>1.93</v>
      </c>
      <c r="D266" s="627">
        <v>4.1900000000000004</v>
      </c>
      <c r="E266" s="618">
        <v>6.46</v>
      </c>
      <c r="F266" s="725">
        <f t="shared" si="0"/>
        <v>1.9303506577658558E-2</v>
      </c>
      <c r="G266" s="729">
        <f>IF(SUM($H$249:H265)&gt;0,(1+G265)*(1+F266)-1,0)</f>
        <v>0</v>
      </c>
      <c r="H266" s="628"/>
      <c r="J266" s="629"/>
      <c r="K266" s="629"/>
      <c r="L266" s="629"/>
      <c r="M266" s="630"/>
    </row>
    <row r="267" spans="1:13" x14ac:dyDescent="0.2">
      <c r="A267" s="615">
        <v>42552</v>
      </c>
      <c r="B267" s="616">
        <v>679.75099999999998</v>
      </c>
      <c r="C267" s="618">
        <v>0.49</v>
      </c>
      <c r="D267" s="627">
        <v>4.7</v>
      </c>
      <c r="E267" s="618">
        <v>6.4</v>
      </c>
      <c r="F267" s="725">
        <f t="shared" si="0"/>
        <v>4.92445522012952E-3</v>
      </c>
      <c r="G267" s="729">
        <f>IF(SUM($H$249:H266)&gt;0,(1+G266)*(1+F267)-1,0)</f>
        <v>0</v>
      </c>
      <c r="H267" s="628"/>
      <c r="J267" s="629"/>
      <c r="K267" s="629"/>
      <c r="L267" s="629"/>
      <c r="M267" s="630"/>
    </row>
    <row r="268" spans="1:13" x14ac:dyDescent="0.2">
      <c r="A268" s="615">
        <v>42583</v>
      </c>
      <c r="B268" s="616">
        <v>681.75599999999997</v>
      </c>
      <c r="C268" s="618">
        <v>0.28999999999999998</v>
      </c>
      <c r="D268" s="627">
        <v>5.01</v>
      </c>
      <c r="E268" s="618">
        <v>6.09</v>
      </c>
      <c r="F268" s="725">
        <f t="shared" si="0"/>
        <v>2.9496094893570746E-3</v>
      </c>
      <c r="G268" s="729">
        <f>IF(SUM($H$249:H267)&gt;0,(1+G267)*(1+F268)-1,0)</f>
        <v>0</v>
      </c>
      <c r="H268" s="628"/>
      <c r="J268" s="629"/>
      <c r="K268" s="629"/>
      <c r="L268" s="629"/>
      <c r="M268" s="630"/>
    </row>
    <row r="269" spans="1:13" x14ac:dyDescent="0.2">
      <c r="A269" s="615">
        <v>42614</v>
      </c>
      <c r="B269" s="616">
        <v>684.02499999999998</v>
      </c>
      <c r="C269" s="618">
        <v>0.33</v>
      </c>
      <c r="D269" s="627">
        <v>5.36</v>
      </c>
      <c r="E269" s="618">
        <v>6.21</v>
      </c>
      <c r="F269" s="725">
        <f t="shared" si="0"/>
        <v>3.3281701957885712E-3</v>
      </c>
      <c r="G269" s="729">
        <f>IF(SUM($H$249:H268)&gt;0,(1+G268)*(1+F269)-1,0)</f>
        <v>0</v>
      </c>
      <c r="H269" s="628"/>
      <c r="J269" s="629"/>
      <c r="K269" s="629"/>
      <c r="L269" s="629"/>
      <c r="M269" s="630"/>
    </row>
    <row r="270" spans="1:13" x14ac:dyDescent="0.2">
      <c r="A270" s="615">
        <v>42644</v>
      </c>
      <c r="B270" s="616">
        <v>685.48900000000003</v>
      </c>
      <c r="C270" s="618">
        <v>0.21</v>
      </c>
      <c r="D270" s="627">
        <v>5.59</v>
      </c>
      <c r="E270" s="618">
        <v>6.05</v>
      </c>
      <c r="F270" s="725">
        <f t="shared" si="0"/>
        <v>2.1402726508534808E-3</v>
      </c>
      <c r="G270" s="729">
        <f>IF(SUM($H$249:H269)&gt;0,(1+G269)*(1+F270)-1,0)</f>
        <v>0</v>
      </c>
      <c r="H270" s="628"/>
      <c r="J270" s="629"/>
      <c r="K270" s="629"/>
      <c r="L270" s="629"/>
      <c r="M270" s="630"/>
    </row>
    <row r="271" spans="1:13" x14ac:dyDescent="0.2">
      <c r="A271" s="615">
        <v>42675</v>
      </c>
      <c r="B271" s="616">
        <v>686.60699999999997</v>
      </c>
      <c r="C271" s="618">
        <v>0.16</v>
      </c>
      <c r="D271" s="627">
        <v>5.76</v>
      </c>
      <c r="E271" s="618">
        <v>5.87</v>
      </c>
      <c r="F271" s="725">
        <f t="shared" si="0"/>
        <v>1.6309525025199889E-3</v>
      </c>
      <c r="G271" s="729">
        <f>IF(SUM($H$249:H270)&gt;0,(1+G270)*(1+F271)-1,0)</f>
        <v>0</v>
      </c>
      <c r="H271" s="628"/>
      <c r="J271" s="629"/>
      <c r="K271" s="629"/>
      <c r="L271" s="629"/>
      <c r="M271" s="630"/>
    </row>
    <row r="272" spans="1:13" ht="15" thickBot="1" x14ac:dyDescent="0.25">
      <c r="A272" s="607">
        <v>42705</v>
      </c>
      <c r="B272" s="608">
        <v>688.98500000000001</v>
      </c>
      <c r="C272" s="610">
        <v>0.35</v>
      </c>
      <c r="D272" s="631">
        <v>6.13</v>
      </c>
      <c r="E272" s="610">
        <v>6.13</v>
      </c>
      <c r="F272" s="725">
        <f t="shared" si="0"/>
        <v>3.4634077427115884E-3</v>
      </c>
      <c r="G272" s="729">
        <f>IF(SUM($H$249:H271)&gt;0,(1+G271)*(1+F272)-1,0)</f>
        <v>0</v>
      </c>
      <c r="H272" s="628"/>
      <c r="I272" s="632"/>
      <c r="J272" s="633"/>
      <c r="K272" s="629"/>
      <c r="L272" s="629"/>
      <c r="M272" s="630"/>
    </row>
    <row r="273" spans="1:13" x14ac:dyDescent="0.2">
      <c r="A273" s="615">
        <v>42736</v>
      </c>
      <c r="B273" s="616">
        <v>691.79200000000003</v>
      </c>
      <c r="C273" s="618">
        <v>0.41</v>
      </c>
      <c r="D273" s="627">
        <v>0.41</v>
      </c>
      <c r="E273" s="618">
        <v>6.14</v>
      </c>
      <c r="F273" s="725">
        <f t="shared" si="0"/>
        <v>4.0741090154357007E-3</v>
      </c>
      <c r="G273" s="729">
        <f>IF(SUM($H$249:H272)&gt;0,(1+G272)*(1+F273)-1,0)</f>
        <v>0</v>
      </c>
      <c r="H273" s="628"/>
      <c r="J273" s="629"/>
      <c r="K273" s="629"/>
      <c r="L273" s="629"/>
      <c r="M273" s="630"/>
    </row>
    <row r="274" spans="1:13" x14ac:dyDescent="0.2">
      <c r="A274" s="615">
        <v>42767</v>
      </c>
      <c r="B274" s="616">
        <v>696.31399999999996</v>
      </c>
      <c r="C274" s="618">
        <v>0.65</v>
      </c>
      <c r="D274" s="627">
        <v>1.06</v>
      </c>
      <c r="E274" s="618">
        <v>6.26</v>
      </c>
      <c r="F274" s="725">
        <f t="shared" si="0"/>
        <v>6.536646853389394E-3</v>
      </c>
      <c r="G274" s="729">
        <f>IF(SUM($H$249:H273)&gt;0,(1+G273)*(1+F274)-1,0)</f>
        <v>0</v>
      </c>
      <c r="H274" s="628"/>
      <c r="J274" s="629"/>
      <c r="K274" s="629"/>
      <c r="L274" s="629"/>
      <c r="M274" s="630"/>
    </row>
    <row r="275" spans="1:13" x14ac:dyDescent="0.2">
      <c r="A275" s="615">
        <v>42795</v>
      </c>
      <c r="B275" s="616">
        <v>697.41</v>
      </c>
      <c r="C275" s="618">
        <v>0.16</v>
      </c>
      <c r="D275" s="627">
        <v>1.22</v>
      </c>
      <c r="E275" s="618">
        <v>5.76</v>
      </c>
      <c r="F275" s="725">
        <f t="shared" si="0"/>
        <v>1.5740025333399466E-3</v>
      </c>
      <c r="G275" s="729">
        <f>IF(SUM($H$249:H274)&gt;0,(1+G274)*(1+F275)-1,0)</f>
        <v>0</v>
      </c>
      <c r="H275" s="628"/>
    </row>
    <row r="276" spans="1:13" x14ac:dyDescent="0.2">
      <c r="A276" s="615">
        <v>42826</v>
      </c>
      <c r="B276" s="616">
        <v>697.24400000000003</v>
      </c>
      <c r="C276" s="618">
        <v>-0.02</v>
      </c>
      <c r="D276" s="627">
        <v>1.2</v>
      </c>
      <c r="E276" s="618">
        <v>5.16</v>
      </c>
      <c r="F276" s="725">
        <f t="shared" si="0"/>
        <v>-2.3802354425650485E-4</v>
      </c>
      <c r="G276" s="729">
        <f>IF(SUM($H$249:H275)&gt;0,(1+G275)*(1+F276)-1,0)</f>
        <v>0</v>
      </c>
      <c r="H276" s="634"/>
    </row>
    <row r="277" spans="1:13" x14ac:dyDescent="0.2">
      <c r="A277" s="615">
        <v>42856</v>
      </c>
      <c r="B277" s="616">
        <v>701.66399999999999</v>
      </c>
      <c r="C277" s="618">
        <v>0.63</v>
      </c>
      <c r="D277" s="627">
        <v>1.84</v>
      </c>
      <c r="E277" s="618">
        <v>5.73</v>
      </c>
      <c r="F277" s="725">
        <f t="shared" si="0"/>
        <v>6.3392442244034619E-3</v>
      </c>
      <c r="G277" s="729">
        <f>IF(SUM($H$249:H276)&gt;0,(1+G276)*(1+F277)-1,0)</f>
        <v>0</v>
      </c>
      <c r="H277" s="628"/>
    </row>
    <row r="278" spans="1:13" x14ac:dyDescent="0.2">
      <c r="A278" s="615">
        <v>42887</v>
      </c>
      <c r="B278" s="616">
        <v>708.197</v>
      </c>
      <c r="C278" s="618">
        <v>0.93</v>
      </c>
      <c r="D278" s="627">
        <v>2.79</v>
      </c>
      <c r="E278" s="618">
        <v>4.7</v>
      </c>
      <c r="F278" s="725">
        <f t="shared" si="0"/>
        <v>9.3107242212797647E-3</v>
      </c>
      <c r="G278" s="729">
        <f>IF(SUM($H$249:H277)&gt;0,(1+G277)*(1+F278)-1,0)</f>
        <v>0</v>
      </c>
      <c r="H278" s="628"/>
    </row>
    <row r="279" spans="1:13" x14ac:dyDescent="0.2">
      <c r="A279" s="615">
        <v>42917</v>
      </c>
      <c r="B279" s="616">
        <v>710.35500000000002</v>
      </c>
      <c r="C279" s="618">
        <v>0.3</v>
      </c>
      <c r="D279" s="627">
        <v>3.1</v>
      </c>
      <c r="E279" s="618">
        <v>4.5</v>
      </c>
      <c r="F279" s="725">
        <f t="shared" si="0"/>
        <v>3.0471747268061566E-3</v>
      </c>
      <c r="G279" s="729">
        <f>IF(SUM($H$249:H278)&gt;0,(1+G278)*(1+F279)-1,0)</f>
        <v>0</v>
      </c>
      <c r="H279" s="628"/>
    </row>
    <row r="280" spans="1:13" x14ac:dyDescent="0.2">
      <c r="A280" s="615">
        <v>42948</v>
      </c>
      <c r="B280" s="616">
        <v>712.88400000000001</v>
      </c>
      <c r="C280" s="618">
        <v>0.36</v>
      </c>
      <c r="D280" s="627">
        <v>3.47</v>
      </c>
      <c r="E280" s="618">
        <v>4.57</v>
      </c>
      <c r="F280" s="725">
        <f t="shared" si="0"/>
        <v>3.5601917351184564E-3</v>
      </c>
      <c r="G280" s="729">
        <f>IF(SUM($H$249:H279)&gt;0,(1+G279)*(1+F280)-1,0)</f>
        <v>0</v>
      </c>
      <c r="H280" s="628"/>
    </row>
    <row r="281" spans="1:13" x14ac:dyDescent="0.2">
      <c r="A281" s="615">
        <v>42979</v>
      </c>
      <c r="B281" s="616">
        <v>713.33</v>
      </c>
      <c r="C281" s="618">
        <v>0.06</v>
      </c>
      <c r="D281" s="627">
        <v>3.53</v>
      </c>
      <c r="E281" s="618">
        <v>4.28</v>
      </c>
      <c r="F281" s="725">
        <f t="shared" si="0"/>
        <v>6.2562773186103371E-4</v>
      </c>
      <c r="G281" s="729">
        <f>IF(SUM($H$249:H280)&gt;0,(1+G280)*(1+F281)-1,0)</f>
        <v>0</v>
      </c>
      <c r="H281" s="628"/>
    </row>
    <row r="282" spans="1:13" x14ac:dyDescent="0.2">
      <c r="A282" s="615">
        <v>43009</v>
      </c>
      <c r="B282" s="616">
        <v>715.52700000000004</v>
      </c>
      <c r="C282" s="618">
        <v>0.31</v>
      </c>
      <c r="D282" s="627">
        <v>3.85</v>
      </c>
      <c r="E282" s="618">
        <v>4.38</v>
      </c>
      <c r="F282" s="725">
        <f t="shared" si="0"/>
        <v>3.0799209342100564E-3</v>
      </c>
      <c r="G282" s="729">
        <f>IF(SUM($H$249:H281)&gt;0,(1+G281)*(1+F282)-1,0)</f>
        <v>0</v>
      </c>
      <c r="H282" s="628"/>
    </row>
    <row r="283" spans="1:13" x14ac:dyDescent="0.2">
      <c r="A283" s="615">
        <v>43040</v>
      </c>
      <c r="B283" s="616">
        <v>717.75099999999998</v>
      </c>
      <c r="C283" s="618">
        <v>0.31</v>
      </c>
      <c r="D283" s="627">
        <v>4.18</v>
      </c>
      <c r="E283" s="618">
        <v>4.54</v>
      </c>
      <c r="F283" s="725">
        <f t="shared" si="0"/>
        <v>3.1081985725205374E-3</v>
      </c>
      <c r="G283" s="729">
        <f>IF(SUM($H$249:H282)&gt;0,(1+G282)*(1+F283)-1,0)</f>
        <v>0</v>
      </c>
      <c r="H283" s="628"/>
    </row>
    <row r="284" spans="1:13" ht="15" thickBot="1" x14ac:dyDescent="0.25">
      <c r="A284" s="607">
        <v>43070</v>
      </c>
      <c r="B284" s="608">
        <v>718.27599999999995</v>
      </c>
      <c r="C284" s="610">
        <v>7.0000000000000007E-2</v>
      </c>
      <c r="D284" s="631">
        <v>4.25</v>
      </c>
      <c r="E284" s="610">
        <v>4.25</v>
      </c>
      <c r="F284" s="726">
        <f t="shared" si="0"/>
        <v>7.3145143650088507E-4</v>
      </c>
      <c r="G284" s="730">
        <f>IF(SUM($H$249:H283)&gt;0,(1+G283)*(1+F284)-1,0)</f>
        <v>0</v>
      </c>
      <c r="H284" s="635"/>
      <c r="I284" s="632"/>
      <c r="J284" s="633"/>
    </row>
    <row r="285" spans="1:13" x14ac:dyDescent="0.2">
      <c r="A285" s="611">
        <v>43101</v>
      </c>
      <c r="B285" s="612">
        <v>720.495</v>
      </c>
      <c r="C285" s="614">
        <v>0.31</v>
      </c>
      <c r="D285" s="636">
        <v>0.31</v>
      </c>
      <c r="E285" s="614">
        <v>4.1500000000000004</v>
      </c>
      <c r="F285" s="725">
        <f t="shared" si="0"/>
        <v>3.0893417015187552E-3</v>
      </c>
      <c r="G285" s="731">
        <f>IF(SUM($H$249:H284)&gt;0,(1+G284)*(1+F285)-1,0)</f>
        <v>0</v>
      </c>
      <c r="H285" s="637"/>
    </row>
    <row r="286" spans="1:13" x14ac:dyDescent="0.2">
      <c r="A286" s="606">
        <v>43132</v>
      </c>
      <c r="B286" s="603">
        <v>721.41399999999999</v>
      </c>
      <c r="C286" s="605">
        <v>0.13</v>
      </c>
      <c r="D286" s="638">
        <v>0.44</v>
      </c>
      <c r="E286" s="605">
        <v>3.6</v>
      </c>
      <c r="F286" s="725">
        <f t="shared" si="0"/>
        <v>1.2755119744065624E-3</v>
      </c>
      <c r="G286" s="729">
        <f>IF(SUM($H$249:H285)&gt;0,(1+G285)*(1+F286)-1,0)</f>
        <v>0</v>
      </c>
      <c r="H286" s="628"/>
      <c r="I286" s="632"/>
      <c r="J286" s="639"/>
    </row>
    <row r="287" spans="1:13" x14ac:dyDescent="0.2">
      <c r="A287" s="606">
        <v>43160</v>
      </c>
      <c r="B287" s="603">
        <v>723.16300000000001</v>
      </c>
      <c r="C287" s="605">
        <v>0.24</v>
      </c>
      <c r="D287" s="638">
        <v>0.68</v>
      </c>
      <c r="E287" s="605">
        <v>3.69</v>
      </c>
      <c r="F287" s="725">
        <f t="shared" si="0"/>
        <v>2.4244054038320417E-3</v>
      </c>
      <c r="G287" s="729">
        <f>IF(SUM($H$249:H286)&gt;0,(1+G286)*(1+F287)-1,0)</f>
        <v>0</v>
      </c>
      <c r="H287" s="626"/>
    </row>
    <row r="288" spans="1:13" x14ac:dyDescent="0.2">
      <c r="A288" s="606">
        <v>43191</v>
      </c>
      <c r="B288" s="603">
        <v>725.245</v>
      </c>
      <c r="C288" s="605">
        <v>0.28999999999999998</v>
      </c>
      <c r="D288" s="638">
        <v>0.97</v>
      </c>
      <c r="E288" s="605">
        <v>4.0199999999999996</v>
      </c>
      <c r="F288" s="725">
        <f t="shared" si="0"/>
        <v>2.8790189763581164E-3</v>
      </c>
      <c r="G288" s="729">
        <f>IF(SUM($H$249:H287)&gt;0,(1+G287)*(1+F288)-1,0)</f>
        <v>0</v>
      </c>
      <c r="H288" s="628"/>
    </row>
    <row r="289" spans="1:11" x14ac:dyDescent="0.2">
      <c r="A289" s="606">
        <v>43221</v>
      </c>
      <c r="B289" s="603">
        <v>726.923</v>
      </c>
      <c r="C289" s="605">
        <v>0.23</v>
      </c>
      <c r="D289" s="638">
        <v>1.2</v>
      </c>
      <c r="E289" s="605">
        <v>3.6</v>
      </c>
      <c r="F289" s="725">
        <f t="shared" si="0"/>
        <v>2.3137008872864406E-3</v>
      </c>
      <c r="G289" s="729">
        <f>IF(SUM($H$249:H288)&gt;0,(1+G288)*(1+F289)-1,0)</f>
        <v>0</v>
      </c>
      <c r="H289" s="628"/>
    </row>
    <row r="290" spans="1:11" x14ac:dyDescent="0.2">
      <c r="A290" s="606">
        <v>43252</v>
      </c>
      <c r="B290" s="603">
        <v>733.98400000000004</v>
      </c>
      <c r="C290" s="605">
        <v>0.97</v>
      </c>
      <c r="D290" s="638">
        <v>2.19</v>
      </c>
      <c r="E290" s="605">
        <v>3.64</v>
      </c>
      <c r="F290" s="725">
        <f t="shared" si="0"/>
        <v>9.7135460014334818E-3</v>
      </c>
      <c r="G290" s="729">
        <f>IF(SUM($H$249:H289)&gt;0,(1+G289)*(1+F290)-1,0)</f>
        <v>0</v>
      </c>
      <c r="H290" s="628"/>
    </row>
    <row r="291" spans="1:11" x14ac:dyDescent="0.2">
      <c r="A291" s="615">
        <v>43282</v>
      </c>
      <c r="B291" s="616">
        <v>738.48699999999997</v>
      </c>
      <c r="C291" s="618">
        <v>0.61</v>
      </c>
      <c r="D291" s="627">
        <v>2.81</v>
      </c>
      <c r="E291" s="618">
        <v>3.96</v>
      </c>
      <c r="F291" s="725">
        <f t="shared" si="0"/>
        <v>6.1350111174085509E-3</v>
      </c>
      <c r="G291" s="729">
        <f>IF(SUM($H$249:H290)&gt;0,(1+G290)*(1+F291)-1,0)</f>
        <v>0</v>
      </c>
      <c r="H291" s="628"/>
      <c r="J291" s="632"/>
      <c r="K291" s="633"/>
    </row>
    <row r="292" spans="1:11" x14ac:dyDescent="0.2">
      <c r="A292" s="615">
        <v>43313</v>
      </c>
      <c r="B292" s="616">
        <v>739.58299999999997</v>
      </c>
      <c r="C292" s="618">
        <v>0.15</v>
      </c>
      <c r="D292" s="627">
        <v>2.97</v>
      </c>
      <c r="E292" s="618">
        <v>3.75</v>
      </c>
      <c r="F292" s="725">
        <f t="shared" si="0"/>
        <v>1.4841154956011238E-3</v>
      </c>
      <c r="G292" s="729">
        <f>IF(SUM($H$249:H291)&gt;0,(1+G291)*(1+F292)-1,0)</f>
        <v>0</v>
      </c>
      <c r="H292" s="634"/>
    </row>
    <row r="293" spans="1:11" x14ac:dyDescent="0.2">
      <c r="A293" s="615">
        <v>43344</v>
      </c>
      <c r="B293" s="616">
        <v>741.30499999999995</v>
      </c>
      <c r="C293" s="618">
        <v>0.23</v>
      </c>
      <c r="D293" s="627">
        <v>3.21</v>
      </c>
      <c r="E293" s="618">
        <v>3.92</v>
      </c>
      <c r="F293" s="725">
        <f t="shared" si="0"/>
        <v>2.3283390775612478E-3</v>
      </c>
      <c r="G293" s="729">
        <f>IF(SUM($H$249:H292)&gt;0,(1+G292)*(1+F293)-1,0)</f>
        <v>0</v>
      </c>
      <c r="H293" s="634"/>
    </row>
    <row r="294" spans="1:11" x14ac:dyDescent="0.2">
      <c r="A294" s="615">
        <v>43374</v>
      </c>
      <c r="B294" s="616">
        <v>743.86599999999999</v>
      </c>
      <c r="C294" s="618">
        <v>0.35</v>
      </c>
      <c r="D294" s="627">
        <v>3.56</v>
      </c>
      <c r="E294" s="618">
        <v>3.96</v>
      </c>
      <c r="F294" s="725">
        <f t="shared" si="0"/>
        <v>3.4547183682829274E-3</v>
      </c>
      <c r="G294" s="729">
        <f>IF(SUM($H$249:H293)&gt;0,(1+G293)*(1+F294)-1,0)</f>
        <v>0</v>
      </c>
      <c r="H294" s="634"/>
    </row>
    <row r="295" spans="1:11" x14ac:dyDescent="0.2">
      <c r="A295" s="615">
        <v>43405</v>
      </c>
      <c r="B295" s="616">
        <v>744.86500000000001</v>
      </c>
      <c r="C295" s="618">
        <v>0.13</v>
      </c>
      <c r="D295" s="627">
        <v>3.7</v>
      </c>
      <c r="E295" s="618">
        <v>3.78</v>
      </c>
      <c r="F295" s="725">
        <f t="shared" si="0"/>
        <v>1.3429838169778385E-3</v>
      </c>
      <c r="G295" s="729">
        <f>IF(SUM($H$249:H294)&gt;0,(1+G294)*(1+F295)-1,0)</f>
        <v>0</v>
      </c>
      <c r="H295" s="634"/>
    </row>
    <row r="296" spans="1:11" ht="15" thickBot="1" x14ac:dyDescent="0.25">
      <c r="A296" s="607">
        <v>43435</v>
      </c>
      <c r="B296" s="608">
        <v>745.85599999999999</v>
      </c>
      <c r="C296" s="610">
        <v>0.13</v>
      </c>
      <c r="D296" s="631">
        <v>3.84</v>
      </c>
      <c r="E296" s="610">
        <v>3.84</v>
      </c>
      <c r="F296" s="726">
        <f t="shared" si="0"/>
        <v>1.3304424291649131E-3</v>
      </c>
      <c r="G296" s="730">
        <f>IF(SUM($H$249:H295)&gt;0,(1+G295)*(1+F296)-1,0)</f>
        <v>0</v>
      </c>
      <c r="H296" s="640"/>
    </row>
    <row r="297" spans="1:11" x14ac:dyDescent="0.2">
      <c r="A297" s="732">
        <v>43466</v>
      </c>
      <c r="B297" s="733">
        <v>749.51700000000005</v>
      </c>
      <c r="C297" s="734">
        <v>0.49</v>
      </c>
      <c r="D297" s="735">
        <v>0.49</v>
      </c>
      <c r="E297" s="734">
        <v>4.03</v>
      </c>
      <c r="F297" s="736">
        <f t="shared" si="0"/>
        <v>4.9084541788229075E-3</v>
      </c>
      <c r="G297" s="737">
        <f>IF(SUM($H$249:H296)&gt;0,(1+G296)*(1+F297)-1,0)</f>
        <v>0</v>
      </c>
      <c r="H297" s="738"/>
    </row>
    <row r="298" spans="1:11" x14ac:dyDescent="0.2">
      <c r="A298" s="732">
        <v>43497</v>
      </c>
      <c r="B298" s="733">
        <v>750.18</v>
      </c>
      <c r="C298" s="734">
        <v>0.09</v>
      </c>
      <c r="D298" s="735">
        <v>0.57999999999999996</v>
      </c>
      <c r="E298" s="734">
        <v>3.99</v>
      </c>
      <c r="F298" s="736">
        <f t="shared" si="0"/>
        <v>8.8456966286276639E-4</v>
      </c>
      <c r="G298" s="739">
        <f>IF(SUM($H$249:H297)&gt;0,(1+G297)*(1+F298)-1,0)</f>
        <v>0</v>
      </c>
      <c r="H298" s="740"/>
    </row>
    <row r="299" spans="1:11" x14ac:dyDescent="0.2">
      <c r="A299" s="732">
        <v>43525</v>
      </c>
      <c r="B299" s="733">
        <v>752.524</v>
      </c>
      <c r="C299" s="734">
        <v>0.31</v>
      </c>
      <c r="D299" s="735">
        <v>0.89</v>
      </c>
      <c r="E299" s="734">
        <v>4.0599999999999996</v>
      </c>
      <c r="F299" s="736">
        <f t="shared" si="0"/>
        <v>3.124583433309347E-3</v>
      </c>
      <c r="G299" s="739">
        <f>IF(SUM($H$249:H298)&gt;0,(1+G298)*(1+F299)-1,0)</f>
        <v>0</v>
      </c>
      <c r="H299" s="740"/>
      <c r="I299" s="632"/>
      <c r="J299" s="633"/>
    </row>
    <row r="300" spans="1:11" x14ac:dyDescent="0.2">
      <c r="A300" s="732">
        <v>43556</v>
      </c>
      <c r="B300" s="733">
        <v>755.37300000000005</v>
      </c>
      <c r="C300" s="734">
        <v>0.8</v>
      </c>
      <c r="D300" s="735">
        <v>1.28</v>
      </c>
      <c r="E300" s="734">
        <v>4.1500000000000004</v>
      </c>
      <c r="F300" s="736">
        <f t="shared" si="0"/>
        <v>3.7859257644938804E-3</v>
      </c>
      <c r="G300" s="739">
        <f>IF(SUM($H$249:H299)&gt;0,(1+G299)*(1+F300)-1,0)</f>
        <v>0</v>
      </c>
      <c r="H300" s="740"/>
      <c r="I300" s="632"/>
      <c r="J300" s="633"/>
    </row>
    <row r="301" spans="1:11" x14ac:dyDescent="0.2">
      <c r="A301" s="732">
        <v>43586</v>
      </c>
      <c r="B301" s="733">
        <v>755.625</v>
      </c>
      <c r="C301" s="734">
        <v>0.03</v>
      </c>
      <c r="D301" s="735">
        <v>1.31</v>
      </c>
      <c r="E301" s="734">
        <v>3.95</v>
      </c>
      <c r="F301" s="736">
        <f t="shared" si="0"/>
        <v>3.3361001783216437E-4</v>
      </c>
      <c r="G301" s="739">
        <f>IF(SUM($H$249:H300)&gt;0,(1+G300)*(1+F301)-1,0)</f>
        <v>0</v>
      </c>
      <c r="H301" s="740"/>
      <c r="I301" s="632"/>
      <c r="J301" s="633"/>
    </row>
    <row r="302" spans="1:11" x14ac:dyDescent="0.2">
      <c r="A302" s="732">
        <v>43618</v>
      </c>
      <c r="B302" s="733">
        <v>762.30399999999997</v>
      </c>
      <c r="C302" s="734">
        <v>0.88</v>
      </c>
      <c r="D302" s="735">
        <v>2.21</v>
      </c>
      <c r="E302" s="734">
        <v>3.86</v>
      </c>
      <c r="F302" s="736">
        <f t="shared" si="0"/>
        <v>8.8390405293630181E-3</v>
      </c>
      <c r="G302" s="739">
        <f>IF(SUM($H$249:H301)&gt;0,(1+G301)*(1+F302)-1,0)</f>
        <v>0</v>
      </c>
      <c r="H302" s="740"/>
      <c r="I302" s="632"/>
      <c r="J302" s="633"/>
    </row>
    <row r="303" spans="1:11" x14ac:dyDescent="0.2">
      <c r="A303" s="732">
        <v>43649</v>
      </c>
      <c r="B303" s="733">
        <v>766.69899999999996</v>
      </c>
      <c r="C303" s="734">
        <v>0.57999999999999996</v>
      </c>
      <c r="D303" s="735">
        <v>2.79</v>
      </c>
      <c r="E303" s="734">
        <v>3.82</v>
      </c>
      <c r="F303" s="736">
        <f t="shared" si="0"/>
        <v>5.7654164217950665E-3</v>
      </c>
      <c r="G303" s="739">
        <f>IF(SUM($H$249:H302)&gt;0,(1+G302)*(1+F303)-1,0)</f>
        <v>0</v>
      </c>
      <c r="H303" s="740"/>
      <c r="I303" s="632"/>
      <c r="J303" s="633"/>
    </row>
    <row r="304" spans="1:11" x14ac:dyDescent="0.2">
      <c r="A304" s="732">
        <v>43680</v>
      </c>
      <c r="B304" s="733">
        <v>769.95100000000002</v>
      </c>
      <c r="C304" s="734">
        <v>0.42</v>
      </c>
      <c r="D304" s="735">
        <v>3.23</v>
      </c>
      <c r="E304" s="734">
        <v>4.1100000000000003</v>
      </c>
      <c r="F304" s="736">
        <f t="shared" si="0"/>
        <v>4.2415602472418712E-3</v>
      </c>
      <c r="G304" s="739">
        <f>IF(SUM($H$249:H303)&gt;0,(1+G303)*(1+F304)-1,0)</f>
        <v>0</v>
      </c>
      <c r="H304" s="740"/>
      <c r="I304" s="632"/>
      <c r="J304" s="633"/>
    </row>
    <row r="305" spans="1:10" x14ac:dyDescent="0.2">
      <c r="A305" s="732">
        <v>43711</v>
      </c>
      <c r="B305" s="733">
        <v>773.52</v>
      </c>
      <c r="C305" s="734">
        <v>0.46</v>
      </c>
      <c r="D305" s="735">
        <v>3.71</v>
      </c>
      <c r="E305" s="734">
        <v>4.3499999999999996</v>
      </c>
      <c r="F305" s="736">
        <f t="shared" si="0"/>
        <v>4.6353599125139588E-3</v>
      </c>
      <c r="G305" s="739">
        <f>IF(SUM($H$249:H304)&gt;0,(1+G304)*(1+F305)-1,0)</f>
        <v>0</v>
      </c>
      <c r="H305" s="740"/>
      <c r="I305" s="632"/>
      <c r="J305" s="633"/>
    </row>
    <row r="306" spans="1:10" x14ac:dyDescent="0.2">
      <c r="A306" s="732">
        <v>43742</v>
      </c>
      <c r="B306" s="733">
        <v>774.93899999999996</v>
      </c>
      <c r="C306" s="734">
        <v>0.18</v>
      </c>
      <c r="D306" s="735">
        <v>3.9</v>
      </c>
      <c r="E306" s="734">
        <v>4.18</v>
      </c>
      <c r="F306" s="736">
        <f t="shared" ref="F306:F323" si="1">(B306/B305-1)</f>
        <v>1.8344709897610834E-3</v>
      </c>
      <c r="G306" s="739">
        <f>IF(SUM($H$249:H305)&gt;0,(1+G305)*(1+F306)-1,0)</f>
        <v>0</v>
      </c>
      <c r="H306" s="740"/>
      <c r="I306" s="632"/>
      <c r="J306" s="633"/>
    </row>
    <row r="307" spans="1:10" x14ac:dyDescent="0.2">
      <c r="A307" s="732">
        <v>43773</v>
      </c>
      <c r="B307" s="733">
        <v>775.22500000000002</v>
      </c>
      <c r="C307" s="734">
        <v>0.04</v>
      </c>
      <c r="D307" s="735">
        <v>3.94</v>
      </c>
      <c r="E307" s="734">
        <v>4.08</v>
      </c>
      <c r="F307" s="736">
        <f t="shared" si="1"/>
        <v>3.6906130676106486E-4</v>
      </c>
      <c r="G307" s="739">
        <f>IF(SUM($H$249:H306)&gt;0,(1+G306)*(1+F307)-1,0)</f>
        <v>0</v>
      </c>
      <c r="H307" s="740"/>
      <c r="I307" s="632"/>
      <c r="J307" s="633"/>
    </row>
    <row r="308" spans="1:10" ht="15" thickBot="1" x14ac:dyDescent="0.25">
      <c r="A308" s="741">
        <v>43803</v>
      </c>
      <c r="B308" s="742">
        <v>776.83900000000006</v>
      </c>
      <c r="C308" s="743">
        <v>0.21</v>
      </c>
      <c r="D308" s="744">
        <v>4.1500000000000004</v>
      </c>
      <c r="E308" s="743">
        <v>4.1500000000000004</v>
      </c>
      <c r="F308" s="745">
        <f t="shared" si="1"/>
        <v>2.0819762004580245E-3</v>
      </c>
      <c r="G308" s="746">
        <f>IF(SUM($H$249:H307)&gt;0,(1+G307)*(1+F308)-1,0)</f>
        <v>0</v>
      </c>
      <c r="H308" s="747"/>
      <c r="I308" s="651"/>
      <c r="J308" s="633"/>
    </row>
    <row r="309" spans="1:10" x14ac:dyDescent="0.2">
      <c r="A309" s="643">
        <v>43835</v>
      </c>
      <c r="B309" s="644">
        <v>779.76599999999996</v>
      </c>
      <c r="C309" s="645">
        <v>0.38</v>
      </c>
      <c r="D309" s="646">
        <v>0.38</v>
      </c>
      <c r="E309" s="645">
        <v>4.04</v>
      </c>
      <c r="F309" s="725">
        <f t="shared" si="1"/>
        <v>3.7678334893072041E-3</v>
      </c>
      <c r="G309" s="731">
        <f>IF(SUM($H$249:H308)&gt;0,(1+G308)*(1+F309)-1,0)</f>
        <v>0</v>
      </c>
      <c r="H309" s="641"/>
      <c r="I309" s="651"/>
      <c r="J309" s="633"/>
    </row>
    <row r="310" spans="1:10" x14ac:dyDescent="0.2">
      <c r="A310" s="643">
        <v>43866</v>
      </c>
      <c r="B310" s="644">
        <v>782.33600000000001</v>
      </c>
      <c r="C310" s="645">
        <v>0.33</v>
      </c>
      <c r="D310" s="646">
        <v>0.71</v>
      </c>
      <c r="E310" s="645">
        <v>4.29</v>
      </c>
      <c r="F310" s="725">
        <f t="shared" si="1"/>
        <v>3.295860553037766E-3</v>
      </c>
      <c r="G310" s="729">
        <f>IF(SUM($H$249:H309)&gt;0,(1+G309)*(1+F310)-1,0)</f>
        <v>0</v>
      </c>
      <c r="H310" s="634"/>
      <c r="I310" s="651"/>
      <c r="J310" s="633"/>
    </row>
    <row r="311" spans="1:10" x14ac:dyDescent="0.2">
      <c r="A311" s="643">
        <v>43895</v>
      </c>
      <c r="B311" s="644">
        <v>784.33799999999997</v>
      </c>
      <c r="C311" s="645">
        <v>0.26</v>
      </c>
      <c r="D311" s="646">
        <v>0.97</v>
      </c>
      <c r="E311" s="645">
        <v>4.2300000000000004</v>
      </c>
      <c r="F311" s="725">
        <f t="shared" si="1"/>
        <v>2.5590027814135219E-3</v>
      </c>
      <c r="G311" s="729">
        <f>IF(SUM($H$249:H310)&gt;0,(1+G310)*(1+F311)-1,0)</f>
        <v>0</v>
      </c>
      <c r="H311" s="634"/>
      <c r="I311" s="651"/>
      <c r="J311" s="633"/>
    </row>
    <row r="312" spans="1:10" x14ac:dyDescent="0.2">
      <c r="A312" s="643">
        <v>43926</v>
      </c>
      <c r="B312" s="644">
        <v>786.07</v>
      </c>
      <c r="C312" s="645">
        <v>0.22</v>
      </c>
      <c r="D312" s="646">
        <v>1.19</v>
      </c>
      <c r="E312" s="645">
        <v>4.0599999999999996</v>
      </c>
      <c r="F312" s="725">
        <f t="shared" si="1"/>
        <v>2.2082316552303194E-3</v>
      </c>
      <c r="G312" s="729">
        <f>IF(SUM($H$249:H311)&gt;0,(1+G311)*(1+F312)-1,0)</f>
        <v>0</v>
      </c>
      <c r="H312" s="634"/>
      <c r="I312" s="651"/>
      <c r="J312" s="633"/>
    </row>
    <row r="313" spans="1:10" x14ac:dyDescent="0.2">
      <c r="A313" s="643">
        <v>43956</v>
      </c>
      <c r="B313" s="644">
        <v>787.66600000000005</v>
      </c>
      <c r="C313" s="645">
        <v>0.2</v>
      </c>
      <c r="D313" s="646">
        <v>1.39</v>
      </c>
      <c r="E313" s="645">
        <v>4.24</v>
      </c>
      <c r="F313" s="725">
        <f t="shared" si="1"/>
        <v>2.0303535308561216E-3</v>
      </c>
      <c r="G313" s="729">
        <f>IF(SUM($H$249:H312)&gt;0,(1+G312)*(1+F313)-1,0)</f>
        <v>0</v>
      </c>
      <c r="H313" s="634"/>
      <c r="I313" s="651"/>
      <c r="J313" s="633"/>
    </row>
    <row r="314" spans="1:10" x14ac:dyDescent="0.2">
      <c r="A314" s="643">
        <v>43987</v>
      </c>
      <c r="B314" s="644">
        <v>790.33100000000002</v>
      </c>
      <c r="C314" s="645">
        <v>0.34</v>
      </c>
      <c r="D314" s="646">
        <v>1.74</v>
      </c>
      <c r="E314" s="645">
        <v>3.68</v>
      </c>
      <c r="F314" s="725">
        <f t="shared" si="1"/>
        <v>3.3834137819837018E-3</v>
      </c>
      <c r="G314" s="729">
        <f>IF(SUM($H$249:H313)&gt;0,(1+G313)*(1+F314)-1,0)</f>
        <v>0</v>
      </c>
      <c r="H314" s="634"/>
      <c r="I314" s="651"/>
      <c r="J314" s="633"/>
    </row>
    <row r="315" spans="1:10" x14ac:dyDescent="0.2">
      <c r="A315" s="643">
        <v>44017</v>
      </c>
      <c r="B315" s="644">
        <v>799.58900000000006</v>
      </c>
      <c r="C315" s="645">
        <v>1.17</v>
      </c>
      <c r="D315" s="646">
        <v>2.99</v>
      </c>
      <c r="E315" s="645">
        <v>4.29</v>
      </c>
      <c r="F315" s="725">
        <f t="shared" si="1"/>
        <v>1.1714079290828794E-2</v>
      </c>
      <c r="G315" s="729">
        <f>IF(SUM($H$249:H314)&gt;0,(1+G314)*(1+F315)-1,0)</f>
        <v>0</v>
      </c>
      <c r="H315" s="634"/>
      <c r="I315" s="651"/>
      <c r="J315" s="633"/>
    </row>
    <row r="316" spans="1:10" x14ac:dyDescent="0.2">
      <c r="A316" s="643">
        <v>44048</v>
      </c>
      <c r="B316" s="644">
        <v>805.35599999999999</v>
      </c>
      <c r="C316" s="645">
        <v>0.72</v>
      </c>
      <c r="D316" s="646">
        <v>3.67</v>
      </c>
      <c r="E316" s="645">
        <v>4.5999999999999996</v>
      </c>
      <c r="F316" s="725">
        <f t="shared" si="1"/>
        <v>7.2124553989612039E-3</v>
      </c>
      <c r="G316" s="729">
        <f>IF(SUM($H$249:H315)&gt;0,(1+G315)*(1+F316)-1,0)</f>
        <v>0</v>
      </c>
      <c r="H316" s="634"/>
      <c r="I316" s="651"/>
      <c r="J316" s="633"/>
    </row>
    <row r="317" spans="1:10" x14ac:dyDescent="0.2">
      <c r="A317" s="643">
        <v>44079</v>
      </c>
      <c r="B317" s="644">
        <v>814.71</v>
      </c>
      <c r="C317" s="645">
        <v>1.1599999999999999</v>
      </c>
      <c r="D317" s="646">
        <v>4.87</v>
      </c>
      <c r="E317" s="645">
        <v>5.32</v>
      </c>
      <c r="F317" s="725">
        <f t="shared" si="1"/>
        <v>1.1614739320251033E-2</v>
      </c>
      <c r="G317" s="729">
        <f>IF(SUM($H$249:H316)&gt;0,(1+G316)*(1+F317)-1,0)</f>
        <v>0</v>
      </c>
      <c r="H317" s="634"/>
      <c r="I317" s="651"/>
      <c r="J317" s="633"/>
    </row>
    <row r="318" spans="1:10" x14ac:dyDescent="0.2">
      <c r="A318" s="643">
        <v>44109</v>
      </c>
      <c r="B318" s="644">
        <v>828.77800000000002</v>
      </c>
      <c r="C318" s="645">
        <v>1.73</v>
      </c>
      <c r="D318" s="646">
        <v>6.69</v>
      </c>
      <c r="E318" s="645">
        <v>6.95</v>
      </c>
      <c r="F318" s="725">
        <f t="shared" si="1"/>
        <v>1.7267493954904234E-2</v>
      </c>
      <c r="G318" s="729">
        <f>IF(SUM($H$249:H317)&gt;0,(1+G317)*(1+F318)-1,0)</f>
        <v>0</v>
      </c>
      <c r="H318" s="634"/>
      <c r="I318" s="651"/>
      <c r="J318" s="633"/>
    </row>
    <row r="319" spans="1:10" x14ac:dyDescent="0.2">
      <c r="A319" s="643">
        <v>44140</v>
      </c>
      <c r="B319" s="644">
        <v>839.38199999999995</v>
      </c>
      <c r="C319" s="645">
        <v>1.28</v>
      </c>
      <c r="D319" s="646">
        <v>8.0500000000000007</v>
      </c>
      <c r="E319" s="645">
        <v>8.2799999999999994</v>
      </c>
      <c r="F319" s="725">
        <f t="shared" si="1"/>
        <v>1.2794741173148827E-2</v>
      </c>
      <c r="G319" s="729">
        <f>IF(SUM($H$249:H318)&gt;0,(1+G318)*(1+F319)-1,0)</f>
        <v>0</v>
      </c>
      <c r="H319" s="634"/>
      <c r="I319" s="651"/>
      <c r="J319" s="633"/>
    </row>
    <row r="320" spans="1:10" ht="15" thickBot="1" x14ac:dyDescent="0.25">
      <c r="A320" s="647">
        <v>44170</v>
      </c>
      <c r="B320" s="648">
        <v>845.26800000000003</v>
      </c>
      <c r="C320" s="649">
        <v>0.7</v>
      </c>
      <c r="D320" s="650">
        <v>8.81</v>
      </c>
      <c r="E320" s="649">
        <v>8.81</v>
      </c>
      <c r="F320" s="726">
        <f t="shared" si="1"/>
        <v>7.0123019078323079E-3</v>
      </c>
      <c r="G320" s="730">
        <f>IF(SUM($H$249:H319)&gt;0,(1+G319)*(1+F320)-1,0)</f>
        <v>0</v>
      </c>
      <c r="H320" s="640"/>
      <c r="I320" s="651"/>
      <c r="J320" s="633"/>
    </row>
    <row r="321" spans="1:10" x14ac:dyDescent="0.2">
      <c r="A321" s="732">
        <v>44201</v>
      </c>
      <c r="B321" s="733">
        <v>852.20899999999995</v>
      </c>
      <c r="C321" s="734">
        <v>0.89</v>
      </c>
      <c r="D321" s="735">
        <v>0.89</v>
      </c>
      <c r="E321" s="734">
        <v>9.3699999999999992</v>
      </c>
      <c r="F321" s="736">
        <f t="shared" si="1"/>
        <v>8.2115967953357849E-3</v>
      </c>
      <c r="G321" s="737">
        <f>IF(SUM($H$249:H320)&gt;0,(1+G320)*(1+F321)-1,0)</f>
        <v>0</v>
      </c>
      <c r="H321" s="738"/>
      <c r="I321" s="651"/>
      <c r="J321" s="633"/>
    </row>
    <row r="322" spans="1:10" s="659" customFormat="1" x14ac:dyDescent="0.2">
      <c r="A322" s="732">
        <v>44232</v>
      </c>
      <c r="B322" s="733">
        <v>868.92899999999997</v>
      </c>
      <c r="C322" s="734">
        <v>1.89</v>
      </c>
      <c r="D322" s="735">
        <v>2.8</v>
      </c>
      <c r="E322" s="734">
        <v>11.07</v>
      </c>
      <c r="F322" s="736">
        <f t="shared" si="1"/>
        <v>1.9619600356250766E-2</v>
      </c>
      <c r="G322" s="739">
        <f>IF(SUM($H$249:H321)&gt;0,(1+G321)*(1+F322)-1,0)</f>
        <v>0</v>
      </c>
      <c r="H322" s="740"/>
      <c r="I322" s="657"/>
      <c r="J322" s="658"/>
    </row>
    <row r="323" spans="1:10" s="659" customFormat="1" x14ac:dyDescent="0.2">
      <c r="A323" s="732">
        <v>44260</v>
      </c>
      <c r="B323" s="733">
        <v>880.26499999999999</v>
      </c>
      <c r="C323" s="734">
        <v>1.3</v>
      </c>
      <c r="D323" s="735">
        <v>4.1399999999999997</v>
      </c>
      <c r="E323" s="734">
        <v>12.23</v>
      </c>
      <c r="F323" s="736">
        <f t="shared" si="1"/>
        <v>1.3045945065707443E-2</v>
      </c>
      <c r="G323" s="739">
        <f>IF(SUM($H$249:H322)&gt;0,(1+G322)*(1+F323)-1,0)</f>
        <v>0</v>
      </c>
      <c r="H323" s="740"/>
      <c r="I323" s="657"/>
      <c r="J323" s="658"/>
    </row>
    <row r="324" spans="1:10" s="659" customFormat="1" x14ac:dyDescent="0.2">
      <c r="A324" s="732">
        <v>44291</v>
      </c>
      <c r="B324" s="733">
        <v>888.19100000000003</v>
      </c>
      <c r="C324" s="734">
        <v>0.9</v>
      </c>
      <c r="D324" s="735">
        <v>5.08</v>
      </c>
      <c r="E324" s="734">
        <v>12.99</v>
      </c>
      <c r="F324" s="736">
        <f t="shared" ref="F324:F348" si="2">(B324/B323-1)</f>
        <v>9.0041067178634471E-3</v>
      </c>
      <c r="G324" s="739">
        <f>IF(SUM($H$249:H323)&gt;0,(1+G323)*(1+F324)-1,0)</f>
        <v>0</v>
      </c>
      <c r="H324" s="740"/>
      <c r="I324" s="657"/>
      <c r="J324" s="658"/>
    </row>
    <row r="325" spans="1:10" s="659" customFormat="1" x14ac:dyDescent="0.2">
      <c r="A325" s="732">
        <v>44321</v>
      </c>
      <c r="B325" s="733">
        <v>907.899</v>
      </c>
      <c r="C325" s="734">
        <v>2.2200000000000002</v>
      </c>
      <c r="D325" s="735">
        <v>7.41</v>
      </c>
      <c r="E325" s="734">
        <v>15.26</v>
      </c>
      <c r="F325" s="736">
        <f t="shared" si="2"/>
        <v>2.2188921076660373E-2</v>
      </c>
      <c r="G325" s="739">
        <f>IF(SUM($H$249:H324)&gt;0,(1+G324)*(1+F325)-1,0)</f>
        <v>0</v>
      </c>
      <c r="H325" s="740"/>
      <c r="I325" s="657"/>
      <c r="J325" s="658"/>
    </row>
    <row r="326" spans="1:10" s="659" customFormat="1" x14ac:dyDescent="0.2">
      <c r="A326" s="732">
        <v>44352</v>
      </c>
      <c r="B326" s="733">
        <v>927.51199999999994</v>
      </c>
      <c r="C326" s="734">
        <v>2.16</v>
      </c>
      <c r="D326" s="735">
        <v>9.73</v>
      </c>
      <c r="E326" s="734">
        <v>17.36</v>
      </c>
      <c r="F326" s="736">
        <f t="shared" si="2"/>
        <v>2.1602623199276527E-2</v>
      </c>
      <c r="G326" s="739">
        <f>IF(SUM($H$249:H325)&gt;0,(1+G325)*(1+F326)-1,0)</f>
        <v>0</v>
      </c>
      <c r="H326" s="740"/>
      <c r="I326" s="657"/>
      <c r="J326" s="658"/>
    </row>
    <row r="327" spans="1:10" s="659" customFormat="1" x14ac:dyDescent="0.2">
      <c r="A327" s="732">
        <v>44382</v>
      </c>
      <c r="B327" s="733">
        <v>935.35900000000004</v>
      </c>
      <c r="C327" s="734">
        <v>0.85</v>
      </c>
      <c r="D327" s="735">
        <v>10.66</v>
      </c>
      <c r="E327" s="734">
        <v>16.98</v>
      </c>
      <c r="F327" s="736">
        <f t="shared" si="2"/>
        <v>8.4602678994989411E-3</v>
      </c>
      <c r="G327" s="739">
        <f>IF(SUM($H$249:H326)&gt;0,(1+G326)*(1+F327)-1,0)</f>
        <v>0</v>
      </c>
      <c r="H327" s="740"/>
      <c r="I327" s="657"/>
      <c r="J327" s="658"/>
    </row>
    <row r="328" spans="1:10" s="659" customFormat="1" x14ac:dyDescent="0.2">
      <c r="A328" s="732">
        <v>44413</v>
      </c>
      <c r="B328" s="733">
        <v>939.69899999999996</v>
      </c>
      <c r="C328" s="734">
        <v>0.46</v>
      </c>
      <c r="D328" s="735">
        <v>11.17</v>
      </c>
      <c r="E328" s="734">
        <v>16.68</v>
      </c>
      <c r="F328" s="736">
        <f t="shared" si="2"/>
        <v>4.6399296954431346E-3</v>
      </c>
      <c r="G328" s="739">
        <f>IF(SUM($H$249:H327)&gt;0,(1+G327)*(1+F328)-1,0)</f>
        <v>0</v>
      </c>
      <c r="H328" s="740"/>
      <c r="I328" s="657"/>
      <c r="J328" s="658"/>
    </row>
    <row r="329" spans="1:10" s="659" customFormat="1" x14ac:dyDescent="0.2">
      <c r="A329" s="732">
        <v>44444</v>
      </c>
      <c r="B329" s="733">
        <v>944.52</v>
      </c>
      <c r="C329" s="734">
        <v>0.51</v>
      </c>
      <c r="D329" s="735">
        <v>11.74</v>
      </c>
      <c r="E329" s="734">
        <v>15.93</v>
      </c>
      <c r="F329" s="736">
        <f t="shared" si="2"/>
        <v>5.130366213010884E-3</v>
      </c>
      <c r="G329" s="739">
        <f>IF(SUM($H$249:H328)&gt;0,(1+G328)*(1+F329)-1,0)</f>
        <v>0</v>
      </c>
      <c r="H329" s="740"/>
      <c r="I329" s="657"/>
      <c r="J329" s="658"/>
    </row>
    <row r="330" spans="1:10" s="659" customFormat="1" x14ac:dyDescent="0.2">
      <c r="A330" s="732">
        <v>44474</v>
      </c>
      <c r="B330" s="733">
        <v>952.596</v>
      </c>
      <c r="C330" s="734">
        <v>0.86</v>
      </c>
      <c r="D330" s="735">
        <v>12.7</v>
      </c>
      <c r="E330" s="734">
        <v>14.94</v>
      </c>
      <c r="F330" s="736">
        <f t="shared" si="2"/>
        <v>8.5503747935460339E-3</v>
      </c>
      <c r="G330" s="739">
        <f>IF(SUM($H$249:H329)&gt;0,(1+G329)*(1+F330)-1,0)</f>
        <v>0</v>
      </c>
      <c r="H330" s="740"/>
      <c r="I330" s="657"/>
      <c r="J330" s="658"/>
    </row>
    <row r="331" spans="1:10" s="659" customFormat="1" x14ac:dyDescent="0.2">
      <c r="A331" s="732">
        <v>44505</v>
      </c>
      <c r="B331" s="733">
        <v>959.00099999999998</v>
      </c>
      <c r="C331" s="734">
        <v>0.67</v>
      </c>
      <c r="D331" s="735">
        <v>13.46</v>
      </c>
      <c r="E331" s="734">
        <v>14.25</v>
      </c>
      <c r="F331" s="736">
        <f t="shared" si="2"/>
        <v>6.723731781363762E-3</v>
      </c>
      <c r="G331" s="739">
        <f>IF(SUM($H$249:H330)&gt;0,(1+G330)*(1+F331)-1,0)</f>
        <v>0</v>
      </c>
      <c r="H331" s="740"/>
      <c r="I331" s="657"/>
      <c r="J331" s="658"/>
    </row>
    <row r="332" spans="1:10" s="659" customFormat="1" ht="15" thickBot="1" x14ac:dyDescent="0.25">
      <c r="A332" s="741">
        <v>44535</v>
      </c>
      <c r="B332" s="742">
        <v>962.32100000000003</v>
      </c>
      <c r="C332" s="743">
        <v>0.35</v>
      </c>
      <c r="D332" s="744">
        <v>13.85</v>
      </c>
      <c r="E332" s="743">
        <v>13.85</v>
      </c>
      <c r="F332" s="745">
        <f t="shared" si="2"/>
        <v>3.4619359103902347E-3</v>
      </c>
      <c r="G332" s="746">
        <f>IF(SUM($H$249:H331)&gt;0,(1+G331)*(1+F332)-1,0)</f>
        <v>0</v>
      </c>
      <c r="H332" s="747"/>
      <c r="I332" s="657"/>
      <c r="J332" s="658"/>
    </row>
    <row r="333" spans="1:10" s="659" customFormat="1" x14ac:dyDescent="0.2">
      <c r="A333" s="652">
        <v>44566</v>
      </c>
      <c r="B333" s="653">
        <v>969.18399999999997</v>
      </c>
      <c r="C333" s="654">
        <v>0.71</v>
      </c>
      <c r="D333" s="655">
        <v>0.71</v>
      </c>
      <c r="E333" s="654">
        <v>13.65</v>
      </c>
      <c r="F333" s="725">
        <f t="shared" si="2"/>
        <v>7.1317159243120543E-3</v>
      </c>
      <c r="G333" s="731">
        <f>IF(SUM($H$249:H332)&gt;0,(1+G332)*(1+F333)-1,0)</f>
        <v>0</v>
      </c>
      <c r="H333" s="665"/>
      <c r="I333" s="657"/>
      <c r="J333" s="658"/>
    </row>
    <row r="334" spans="1:10" s="659" customFormat="1" x14ac:dyDescent="0.2">
      <c r="A334" s="652">
        <v>44597</v>
      </c>
      <c r="B334" s="653">
        <v>972.904</v>
      </c>
      <c r="C334" s="654">
        <v>0.8</v>
      </c>
      <c r="D334" s="655">
        <v>1.1000000000000001</v>
      </c>
      <c r="E334" s="654">
        <v>11.97</v>
      </c>
      <c r="F334" s="725">
        <f t="shared" si="2"/>
        <v>3.8382804503582779E-3</v>
      </c>
      <c r="G334" s="729">
        <f>IF(SUM($H$249:H333)&gt;0,(1+G333)*(1+F334)-1,0)</f>
        <v>0</v>
      </c>
      <c r="H334" s="656"/>
      <c r="I334" s="657"/>
      <c r="J334" s="658"/>
    </row>
    <row r="335" spans="1:10" s="659" customFormat="1" x14ac:dyDescent="0.2">
      <c r="A335" s="652">
        <v>44625</v>
      </c>
      <c r="B335" s="653">
        <v>981.24400000000003</v>
      </c>
      <c r="C335" s="654">
        <v>0.86</v>
      </c>
      <c r="D335" s="655">
        <v>1.97</v>
      </c>
      <c r="E335" s="654">
        <v>11.47</v>
      </c>
      <c r="F335" s="725">
        <f t="shared" si="2"/>
        <v>8.5722743456702055E-3</v>
      </c>
      <c r="G335" s="729">
        <f>IF(SUM($H$249:H334)&gt;0,(1+G334)*(1+F335)-1,0)</f>
        <v>0</v>
      </c>
      <c r="H335" s="656"/>
      <c r="I335" s="657"/>
      <c r="J335" s="658"/>
    </row>
    <row r="336" spans="1:10" s="659" customFormat="1" x14ac:dyDescent="0.2">
      <c r="A336" s="652">
        <v>44656</v>
      </c>
      <c r="B336" s="653">
        <v>990.54300000000001</v>
      </c>
      <c r="C336" s="654">
        <v>0.95</v>
      </c>
      <c r="D336" s="655">
        <v>2.93</v>
      </c>
      <c r="E336" s="654">
        <v>11.52</v>
      </c>
      <c r="F336" s="725">
        <f t="shared" si="2"/>
        <v>9.4767458450701891E-3</v>
      </c>
      <c r="G336" s="729">
        <f>IF(SUM($H$249:H335)&gt;0,(1+G335)*(1+F336)-1,0)</f>
        <v>0</v>
      </c>
      <c r="H336" s="656"/>
      <c r="I336" s="657"/>
      <c r="J336" s="658"/>
    </row>
    <row r="337" spans="1:10" s="659" customFormat="1" x14ac:dyDescent="0.2">
      <c r="A337" s="652">
        <v>44686</v>
      </c>
      <c r="B337" s="653">
        <v>1013.164</v>
      </c>
      <c r="C337" s="654">
        <v>2.2799999999999998</v>
      </c>
      <c r="D337" s="655">
        <v>5.28</v>
      </c>
      <c r="E337" s="654">
        <v>11.59</v>
      </c>
      <c r="F337" s="725">
        <f t="shared" si="2"/>
        <v>2.2836969217893577E-2</v>
      </c>
      <c r="G337" s="729">
        <f>IF(SUM($H$249:H336)&gt;0,(1+G336)*(1+F337)-1,0)</f>
        <v>0</v>
      </c>
      <c r="H337" s="656"/>
      <c r="I337" s="657"/>
      <c r="J337" s="658"/>
    </row>
    <row r="338" spans="1:10" s="659" customFormat="1" x14ac:dyDescent="0.2">
      <c r="A338" s="652">
        <v>44717</v>
      </c>
      <c r="B338" s="653">
        <v>1034.8240000000001</v>
      </c>
      <c r="C338" s="654">
        <v>2.14</v>
      </c>
      <c r="D338" s="655">
        <v>7.53</v>
      </c>
      <c r="E338" s="654">
        <v>11.57</v>
      </c>
      <c r="F338" s="725">
        <f t="shared" si="2"/>
        <v>2.1378572471979052E-2</v>
      </c>
      <c r="G338" s="729">
        <f>IF(SUM($H$249:H337)&gt;0,(1+G337)*(1+F338)-1,0)</f>
        <v>0</v>
      </c>
      <c r="H338" s="656"/>
      <c r="I338" s="657"/>
      <c r="J338" s="658"/>
    </row>
    <row r="339" spans="1:10" s="659" customFormat="1" x14ac:dyDescent="0.2">
      <c r="A339" s="652">
        <v>44747</v>
      </c>
      <c r="B339" s="653">
        <v>1043.76</v>
      </c>
      <c r="C339" s="654">
        <v>0.86</v>
      </c>
      <c r="D339" s="655">
        <v>8.4600000000000009</v>
      </c>
      <c r="E339" s="654">
        <v>11.59</v>
      </c>
      <c r="F339" s="725">
        <f t="shared" si="2"/>
        <v>8.6352848407071914E-3</v>
      </c>
      <c r="G339" s="729">
        <f>IF(SUM($H$249:H338)&gt;0,(1+G338)*(1+F339)-1,0)</f>
        <v>0</v>
      </c>
      <c r="H339" s="656"/>
      <c r="I339" s="657"/>
      <c r="J339" s="658"/>
    </row>
    <row r="340" spans="1:10" s="659" customFormat="1" x14ac:dyDescent="0.2">
      <c r="A340" s="652">
        <v>44778</v>
      </c>
      <c r="B340" s="653">
        <v>1044.6790000000001</v>
      </c>
      <c r="C340" s="654">
        <v>0.09</v>
      </c>
      <c r="D340" s="655">
        <v>8.56</v>
      </c>
      <c r="E340" s="654">
        <v>11.17</v>
      </c>
      <c r="F340" s="725">
        <f t="shared" si="2"/>
        <v>8.8047060626972318E-4</v>
      </c>
      <c r="G340" s="729">
        <f>IF(SUM($H$249:H339)&gt;0,(1+G339)*(1+F340)-1,0)</f>
        <v>0</v>
      </c>
      <c r="H340" s="656"/>
      <c r="I340" s="657"/>
      <c r="J340" s="658"/>
    </row>
    <row r="341" spans="1:10" s="659" customFormat="1" x14ac:dyDescent="0.2">
      <c r="A341" s="652">
        <v>44809</v>
      </c>
      <c r="B341" s="653">
        <v>1045.616</v>
      </c>
      <c r="C341" s="654">
        <v>0.09</v>
      </c>
      <c r="D341" s="655">
        <v>8.66</v>
      </c>
      <c r="E341" s="654">
        <v>10.7</v>
      </c>
      <c r="F341" s="725">
        <f t="shared" si="2"/>
        <v>8.9692623284265416E-4</v>
      </c>
      <c r="G341" s="729">
        <f>IF(SUM($H$249:H340)&gt;0,(1+G340)*(1+F341)-1,0)</f>
        <v>0</v>
      </c>
      <c r="H341" s="656"/>
      <c r="I341" s="657"/>
      <c r="J341" s="658"/>
    </row>
    <row r="342" spans="1:10" s="659" customFormat="1" x14ac:dyDescent="0.2">
      <c r="A342" s="652">
        <v>44839</v>
      </c>
      <c r="B342" s="653">
        <v>1046.896</v>
      </c>
      <c r="C342" s="654">
        <v>0.12</v>
      </c>
      <c r="D342" s="655">
        <v>8.7899999999999991</v>
      </c>
      <c r="E342" s="654">
        <v>9.9</v>
      </c>
      <c r="F342" s="725">
        <f t="shared" si="2"/>
        <v>1.2241587733929915E-3</v>
      </c>
      <c r="G342" s="729">
        <f>IF(SUM($H$249:H341)&gt;0,(1+G341)*(1+F342)-1,0)</f>
        <v>0</v>
      </c>
      <c r="H342" s="656"/>
      <c r="I342" s="657"/>
      <c r="J342" s="658"/>
    </row>
    <row r="343" spans="1:10" s="659" customFormat="1" x14ac:dyDescent="0.2">
      <c r="A343" s="652">
        <v>44870</v>
      </c>
      <c r="B343" s="653">
        <v>1050.701</v>
      </c>
      <c r="C343" s="654">
        <v>0.36</v>
      </c>
      <c r="D343" s="655">
        <v>9.18</v>
      </c>
      <c r="E343" s="654">
        <v>9.56</v>
      </c>
      <c r="F343" s="725">
        <f t="shared" si="2"/>
        <v>3.6345539576041475E-3</v>
      </c>
      <c r="G343" s="729">
        <f>IF(SUM($H$249:H342)&gt;0,(1+G342)*(1+F343)-1,0)</f>
        <v>0</v>
      </c>
      <c r="H343" s="656"/>
      <c r="I343" s="657"/>
      <c r="J343" s="658"/>
    </row>
    <row r="344" spans="1:10" s="659" customFormat="1" ht="15" thickBot="1" x14ac:dyDescent="0.25">
      <c r="A344" s="660">
        <v>44900</v>
      </c>
      <c r="B344" s="661">
        <v>1051.6320000000001</v>
      </c>
      <c r="C344" s="662">
        <v>0.09</v>
      </c>
      <c r="D344" s="663">
        <v>9.2799999999999994</v>
      </c>
      <c r="E344" s="662">
        <v>9.2799999999999994</v>
      </c>
      <c r="F344" s="726">
        <f t="shared" si="2"/>
        <v>8.8607510604821194E-4</v>
      </c>
      <c r="G344" s="730">
        <f>IF(SUM($H$249:H343)&gt;0,(1+G343)*(1+F344)-1,0)</f>
        <v>0</v>
      </c>
      <c r="H344" s="664"/>
      <c r="I344" s="657"/>
      <c r="J344" s="658"/>
    </row>
    <row r="345" spans="1:10" s="659" customFormat="1" x14ac:dyDescent="0.2">
      <c r="A345" s="732">
        <v>44931</v>
      </c>
      <c r="B345" s="733">
        <v>1056.4179999999999</v>
      </c>
      <c r="C345" s="734">
        <v>0.46</v>
      </c>
      <c r="D345" s="735">
        <v>0.46</v>
      </c>
      <c r="E345" s="734">
        <v>9</v>
      </c>
      <c r="F345" s="736">
        <f t="shared" si="2"/>
        <v>4.5510216501587486E-3</v>
      </c>
      <c r="G345" s="737">
        <f>IF(SUM($H$249:H344)&gt;0,(1+G344)*(1+F345)-1,0)</f>
        <v>0</v>
      </c>
      <c r="H345" s="738"/>
      <c r="I345" s="657"/>
      <c r="J345" s="658"/>
    </row>
    <row r="346" spans="1:10" s="659" customFormat="1" x14ac:dyDescent="0.2">
      <c r="A346" s="732">
        <v>44958</v>
      </c>
      <c r="B346" s="733">
        <v>1056.896</v>
      </c>
      <c r="C346" s="734">
        <v>0.05</v>
      </c>
      <c r="D346" s="735">
        <v>0.5</v>
      </c>
      <c r="E346" s="734">
        <v>8.6300000000000008</v>
      </c>
      <c r="F346" s="736">
        <f t="shared" si="2"/>
        <v>4.5247241148871353E-4</v>
      </c>
      <c r="G346" s="739">
        <f>IF(SUM($H$249:H345)&gt;0,(1+G345)*(1+F346)-1,0)</f>
        <v>0</v>
      </c>
      <c r="H346" s="740"/>
      <c r="I346" s="657"/>
      <c r="J346" s="658"/>
    </row>
    <row r="347" spans="1:10" s="659" customFormat="1" x14ac:dyDescent="0.2">
      <c r="A347" s="732">
        <v>44986</v>
      </c>
      <c r="B347" s="733">
        <v>1060.116</v>
      </c>
      <c r="C347" s="734">
        <v>0.3</v>
      </c>
      <c r="D347" s="735">
        <v>0.81</v>
      </c>
      <c r="E347" s="734">
        <v>8.0399999999999991</v>
      </c>
      <c r="F347" s="736">
        <f t="shared" si="2"/>
        <v>3.0466573816156917E-3</v>
      </c>
      <c r="G347" s="739">
        <f>IF(SUM($H$249:H346)&gt;0,(1+G346)*(1+F347)-1,0)</f>
        <v>0</v>
      </c>
      <c r="H347" s="740"/>
      <c r="I347" s="657"/>
      <c r="J347" s="658"/>
    </row>
    <row r="348" spans="1:10" s="659" customFormat="1" x14ac:dyDescent="0.2">
      <c r="A348" s="732">
        <v>45017</v>
      </c>
      <c r="B348" s="733">
        <v>1061.635</v>
      </c>
      <c r="C348" s="734">
        <v>0.14000000000000001</v>
      </c>
      <c r="D348" s="735">
        <v>0.95</v>
      </c>
      <c r="E348" s="734">
        <v>7.18</v>
      </c>
      <c r="F348" s="736">
        <f t="shared" si="2"/>
        <v>1.4328620641514966E-3</v>
      </c>
      <c r="G348" s="739">
        <f>IF(SUM($H$249:H347)&gt;0,(1+G347)*(1+F348)-1,0)</f>
        <v>0</v>
      </c>
      <c r="H348" s="740"/>
      <c r="I348" s="657"/>
      <c r="J348" s="658"/>
    </row>
    <row r="349" spans="1:10" s="659" customFormat="1" x14ac:dyDescent="0.2">
      <c r="A349" s="732">
        <v>45047</v>
      </c>
      <c r="B349" s="733">
        <v>1067.9190000000001</v>
      </c>
      <c r="C349" s="734">
        <v>0.59</v>
      </c>
      <c r="D349" s="735">
        <v>1.55</v>
      </c>
      <c r="E349" s="734">
        <v>5.4</v>
      </c>
      <c r="F349" s="736">
        <f t="shared" ref="F349:F353" si="3">(B349/B348-1)</f>
        <v>5.9191718434303819E-3</v>
      </c>
      <c r="G349" s="739">
        <f>IF(SUM($H$249:H348)&gt;0,(1+G348)*(1+F349)-1,0)</f>
        <v>0</v>
      </c>
      <c r="H349" s="740"/>
      <c r="I349" s="657"/>
      <c r="J349" s="658"/>
    </row>
    <row r="350" spans="1:10" s="659" customFormat="1" x14ac:dyDescent="0.2">
      <c r="A350" s="732">
        <v>45078</v>
      </c>
      <c r="B350" s="733">
        <v>1075.54</v>
      </c>
      <c r="C350" s="734">
        <v>0.71</v>
      </c>
      <c r="D350" s="735">
        <v>2.27</v>
      </c>
      <c r="E350" s="734">
        <v>3.93</v>
      </c>
      <c r="F350" s="736">
        <f t="shared" si="3"/>
        <v>7.1363090271825413E-3</v>
      </c>
      <c r="G350" s="739">
        <f>IF(SUM($H$249:H349)&gt;0,(1+G349)*(1+F350)-1,0)</f>
        <v>0</v>
      </c>
      <c r="H350" s="740"/>
      <c r="I350" s="657"/>
      <c r="J350" s="658"/>
    </row>
    <row r="351" spans="1:10" s="659" customFormat="1" x14ac:dyDescent="0.2">
      <c r="A351" s="732">
        <v>45108</v>
      </c>
      <c r="B351" s="733">
        <v>1076.626</v>
      </c>
      <c r="C351" s="734">
        <v>0.1</v>
      </c>
      <c r="D351" s="735">
        <v>2.38</v>
      </c>
      <c r="E351" s="734">
        <v>3.15</v>
      </c>
      <c r="F351" s="736">
        <f t="shared" si="3"/>
        <v>1.0097253472673984E-3</v>
      </c>
      <c r="G351" s="739">
        <f>IF(SUM($H$249:H350)&gt;0,(1+G350)*(1+F351)-1,0)</f>
        <v>0</v>
      </c>
      <c r="H351" s="740"/>
      <c r="I351" s="657"/>
      <c r="J351" s="658"/>
    </row>
    <row r="352" spans="1:10" s="659" customFormat="1" x14ac:dyDescent="0.2">
      <c r="A352" s="732">
        <v>45139</v>
      </c>
      <c r="B352" s="733">
        <v>1078.412</v>
      </c>
      <c r="C352" s="734">
        <v>0.17</v>
      </c>
      <c r="D352" s="735">
        <v>2.5499999999999998</v>
      </c>
      <c r="E352" s="734">
        <v>3.23</v>
      </c>
      <c r="F352" s="736">
        <f t="shared" si="3"/>
        <v>1.6588861870325822E-3</v>
      </c>
      <c r="G352" s="739">
        <f>IF(SUM($H$249:H351)&gt;0,(1+G351)*(1+F352)-1,0)</f>
        <v>0</v>
      </c>
      <c r="H352" s="740"/>
      <c r="I352" s="657"/>
      <c r="J352" s="658"/>
    </row>
    <row r="353" spans="1:10" s="659" customFormat="1" x14ac:dyDescent="0.2">
      <c r="A353" s="732">
        <v>45170</v>
      </c>
      <c r="B353" s="733">
        <v>1082.104</v>
      </c>
      <c r="C353" s="734">
        <v>0.34</v>
      </c>
      <c r="D353" s="735">
        <v>2.9</v>
      </c>
      <c r="E353" s="734">
        <v>3.49</v>
      </c>
      <c r="F353" s="736">
        <f t="shared" si="3"/>
        <v>3.4235524085415303E-3</v>
      </c>
      <c r="G353" s="739">
        <f>IF(SUM($H$249:H352)&gt;0,(1+G352)*(1+F353)-1,0)</f>
        <v>0</v>
      </c>
      <c r="H353" s="740"/>
      <c r="I353" s="657"/>
      <c r="J353" s="658"/>
    </row>
    <row r="354" spans="1:10" s="659" customFormat="1" x14ac:dyDescent="0.2">
      <c r="A354" s="732">
        <v>45200</v>
      </c>
      <c r="B354" s="733">
        <v>1084.242</v>
      </c>
      <c r="C354" s="734">
        <v>0.2</v>
      </c>
      <c r="D354" s="735">
        <v>3.1</v>
      </c>
      <c r="E354" s="734">
        <v>3.57</v>
      </c>
      <c r="F354" s="736">
        <f t="shared" ref="F354:F365" si="4">(B354/B353-1)</f>
        <v>1.9757805164752895E-3</v>
      </c>
      <c r="G354" s="739">
        <f>IF(SUM($H$249:H353)&gt;0,(1+G353)*(1+F354)-1,0)</f>
        <v>0</v>
      </c>
      <c r="H354" s="740"/>
      <c r="I354" s="657"/>
      <c r="J354" s="658"/>
    </row>
    <row r="355" spans="1:10" s="659" customFormat="1" x14ac:dyDescent="0.2">
      <c r="A355" s="732">
        <v>45231</v>
      </c>
      <c r="B355" s="733">
        <v>1084.9860000000001</v>
      </c>
      <c r="C355" s="734">
        <v>7.0000000000000007E-2</v>
      </c>
      <c r="D355" s="735">
        <v>3.17</v>
      </c>
      <c r="E355" s="734">
        <v>3.26</v>
      </c>
      <c r="F355" s="736">
        <f t="shared" si="4"/>
        <v>6.8619367263034192E-4</v>
      </c>
      <c r="G355" s="739">
        <f>IF(SUM($H$249:H354)&gt;0,(1+G354)*(1+F355)-1,0)</f>
        <v>0</v>
      </c>
      <c r="H355" s="740"/>
      <c r="I355" s="657"/>
      <c r="J355" s="658"/>
    </row>
    <row r="356" spans="1:10" s="659" customFormat="1" ht="15" thickBot="1" x14ac:dyDescent="0.25">
      <c r="A356" s="741">
        <v>45261</v>
      </c>
      <c r="B356" s="742">
        <v>1088.3119999999999</v>
      </c>
      <c r="C356" s="743">
        <v>0.31</v>
      </c>
      <c r="D356" s="744">
        <v>3.49</v>
      </c>
      <c r="E356" s="743">
        <v>3.49</v>
      </c>
      <c r="F356" s="745">
        <f t="shared" si="4"/>
        <v>3.065477342564682E-3</v>
      </c>
      <c r="G356" s="746">
        <f>IF(SUM($H$249:H355)&gt;0,(1+G355)*(1+F356)-1,0)</f>
        <v>0</v>
      </c>
      <c r="H356" s="747"/>
      <c r="I356" s="657"/>
      <c r="J356" s="658"/>
    </row>
    <row r="357" spans="1:10" s="659" customFormat="1" x14ac:dyDescent="0.2">
      <c r="A357" s="652">
        <v>45292</v>
      </c>
      <c r="B357" s="653">
        <v>1091.25</v>
      </c>
      <c r="C357" s="654">
        <v>0.27</v>
      </c>
      <c r="D357" s="655">
        <v>0.27</v>
      </c>
      <c r="E357" s="654">
        <v>3.3</v>
      </c>
      <c r="F357" s="727">
        <f t="shared" si="4"/>
        <v>2.6995934989231252E-3</v>
      </c>
      <c r="G357" s="731">
        <f>IF(SUM($H$249:H356)&gt;0,(1+G356)*(1+F357)-1,0)</f>
        <v>0</v>
      </c>
      <c r="H357" s="665"/>
      <c r="I357" s="657"/>
      <c r="J357" s="658"/>
    </row>
    <row r="358" spans="1:10" s="659" customFormat="1" x14ac:dyDescent="0.2">
      <c r="A358" s="652">
        <v>45323</v>
      </c>
      <c r="B358" s="653">
        <v>1092.6849999999999</v>
      </c>
      <c r="C358" s="654">
        <v>0.13</v>
      </c>
      <c r="D358" s="655">
        <v>0.4</v>
      </c>
      <c r="E358" s="654">
        <v>3.39</v>
      </c>
      <c r="F358" s="727">
        <f t="shared" si="4"/>
        <v>1.3150057273767501E-3</v>
      </c>
      <c r="G358" s="729">
        <f>IF(SUM($H$249:H357)&gt;0,(1+G357)*(1+F358)-1,0)</f>
        <v>0</v>
      </c>
      <c r="H358" s="656"/>
      <c r="I358" s="657"/>
      <c r="J358" s="658"/>
    </row>
    <row r="359" spans="1:10" s="659" customFormat="1" x14ac:dyDescent="0.2">
      <c r="A359" s="652">
        <v>45352</v>
      </c>
      <c r="B359" s="653">
        <v>1095.7380000000001</v>
      </c>
      <c r="C359" s="654">
        <v>0.28000000000000003</v>
      </c>
      <c r="D359" s="655">
        <v>0.68</v>
      </c>
      <c r="E359" s="654">
        <v>3.36</v>
      </c>
      <c r="F359" s="727">
        <f t="shared" si="4"/>
        <v>2.7940348773893842E-3</v>
      </c>
      <c r="G359" s="729">
        <f>IF(SUM($H$249:H358)&gt;0,(1+G358)*(1+F359)-1,0)</f>
        <v>0</v>
      </c>
      <c r="H359" s="656"/>
      <c r="I359" s="657"/>
      <c r="J359" s="658"/>
    </row>
    <row r="360" spans="1:10" s="659" customFormat="1" x14ac:dyDescent="0.2">
      <c r="A360" s="652">
        <v>45383</v>
      </c>
      <c r="B360" s="653">
        <v>1101.3889999999999</v>
      </c>
      <c r="C360" s="654">
        <v>0.52</v>
      </c>
      <c r="D360" s="655">
        <v>1.2</v>
      </c>
      <c r="E360" s="654">
        <v>3.74</v>
      </c>
      <c r="F360" s="727">
        <f t="shared" si="4"/>
        <v>5.1572547452034545E-3</v>
      </c>
      <c r="G360" s="729">
        <f>IF(SUM($H$249:H359)&gt;0,(1+G359)*(1+F360)-1,0)</f>
        <v>0</v>
      </c>
      <c r="H360" s="656"/>
      <c r="I360" s="657"/>
      <c r="J360" s="658"/>
    </row>
    <row r="361" spans="1:10" s="659" customFormat="1" x14ac:dyDescent="0.2">
      <c r="A361" s="652">
        <v>45413</v>
      </c>
      <c r="B361" s="653">
        <v>1110.8869999999999</v>
      </c>
      <c r="C361" s="654">
        <v>0.86</v>
      </c>
      <c r="D361" s="655">
        <v>2.0699999999999998</v>
      </c>
      <c r="E361" s="654">
        <v>4.0199999999999996</v>
      </c>
      <c r="F361" s="727">
        <f t="shared" si="4"/>
        <v>8.623656128761148E-3</v>
      </c>
      <c r="G361" s="729">
        <f>IF(SUM($H$249:H360)&gt;0,(1+G360)*(1+F361)-1,0)</f>
        <v>0</v>
      </c>
      <c r="H361" s="656"/>
      <c r="I361" s="657"/>
      <c r="J361" s="658"/>
    </row>
    <row r="362" spans="1:10" s="659" customFormat="1" x14ac:dyDescent="0.2">
      <c r="A362" s="652">
        <v>45444</v>
      </c>
      <c r="B362" s="653">
        <v>1118.827</v>
      </c>
      <c r="C362" s="654">
        <v>0.71</v>
      </c>
      <c r="D362" s="655">
        <v>2.8</v>
      </c>
      <c r="E362" s="654">
        <v>4.0199999999999996</v>
      </c>
      <c r="F362" s="727">
        <f t="shared" si="4"/>
        <v>7.1474416389787354E-3</v>
      </c>
      <c r="G362" s="729">
        <f>IF(SUM($H$249:H361)&gt;0,(1+G361)*(1+F362)-1,0)</f>
        <v>0</v>
      </c>
      <c r="H362" s="656"/>
      <c r="I362" s="657"/>
      <c r="J362" s="658"/>
    </row>
    <row r="363" spans="1:10" s="659" customFormat="1" x14ac:dyDescent="0.2">
      <c r="A363" s="652">
        <v>45474</v>
      </c>
      <c r="B363" s="653">
        <v>1126.9159999999999</v>
      </c>
      <c r="C363" s="654">
        <v>0.72</v>
      </c>
      <c r="D363" s="655">
        <v>3.55</v>
      </c>
      <c r="E363" s="654">
        <v>4.67</v>
      </c>
      <c r="F363" s="727">
        <f t="shared" si="4"/>
        <v>7.229893450908742E-3</v>
      </c>
      <c r="G363" s="729">
        <f>IF(SUM($H$249:H362)&gt;0,(1+G362)*(1+F363)-1,0)</f>
        <v>0</v>
      </c>
      <c r="H363" s="656"/>
      <c r="I363" s="657"/>
      <c r="J363" s="658"/>
    </row>
    <row r="364" spans="1:10" s="659" customFormat="1" x14ac:dyDescent="0.2">
      <c r="A364" s="652">
        <v>45505</v>
      </c>
      <c r="B364" s="653">
        <v>1134.7750000000001</v>
      </c>
      <c r="C364" s="654">
        <v>0.7</v>
      </c>
      <c r="D364" s="655">
        <v>4.2699999999999996</v>
      </c>
      <c r="E364" s="654">
        <v>5.23</v>
      </c>
      <c r="F364" s="727">
        <f t="shared" si="4"/>
        <v>6.9739004504330016E-3</v>
      </c>
      <c r="G364" s="729">
        <f>IF(SUM($H$249:H363)&gt;0,(1+G363)*(1+F364)-1,0)</f>
        <v>0</v>
      </c>
      <c r="H364" s="656"/>
      <c r="I364" s="657"/>
      <c r="J364" s="658"/>
    </row>
    <row r="365" spans="1:10" s="659" customFormat="1" x14ac:dyDescent="0.2">
      <c r="A365" s="652">
        <v>45536</v>
      </c>
      <c r="B365" s="653">
        <v>1141.3979999999999</v>
      </c>
      <c r="C365" s="654">
        <v>0.57999999999999996</v>
      </c>
      <c r="D365" s="655">
        <v>4.88</v>
      </c>
      <c r="E365" s="654">
        <v>5.48</v>
      </c>
      <c r="F365" s="727">
        <f t="shared" si="4"/>
        <v>5.8363992862020542E-3</v>
      </c>
      <c r="G365" s="729">
        <f>IF(SUM($H$249:H364)&gt;0,(1+G364)*(1+F365)-1,0)</f>
        <v>0</v>
      </c>
      <c r="H365" s="656"/>
      <c r="I365" s="657"/>
      <c r="J365" s="658"/>
    </row>
    <row r="366" spans="1:10" s="659" customFormat="1" x14ac:dyDescent="0.2">
      <c r="A366" s="652">
        <v>45566</v>
      </c>
      <c r="B366" s="653">
        <v>1149.17</v>
      </c>
      <c r="C366" s="654">
        <v>0.68</v>
      </c>
      <c r="D366" s="655">
        <v>5.59</v>
      </c>
      <c r="E366" s="654">
        <v>5.99</v>
      </c>
      <c r="F366" s="727">
        <f t="shared" ref="F366:F369" si="5">(B366/B365-1)</f>
        <v>6.8091936379774953E-3</v>
      </c>
      <c r="G366" s="729">
        <f>IF(SUM($H$249:H365)&gt;0,(1+G365)*(1+F366)-1,0)</f>
        <v>0</v>
      </c>
      <c r="H366" s="656"/>
      <c r="I366" s="657"/>
      <c r="J366" s="658"/>
    </row>
    <row r="367" spans="1:10" s="659" customFormat="1" x14ac:dyDescent="0.2">
      <c r="A367" s="652">
        <v>45597</v>
      </c>
      <c r="B367" s="653">
        <v>1153.7249999999999</v>
      </c>
      <c r="C367" s="654">
        <v>0.4</v>
      </c>
      <c r="D367" s="655">
        <v>6.01</v>
      </c>
      <c r="E367" s="654">
        <v>6.34</v>
      </c>
      <c r="F367" s="727">
        <f t="shared" si="5"/>
        <v>3.9637303445094751E-3</v>
      </c>
      <c r="G367" s="729">
        <f>IF(SUM($H$249:H366)&gt;0,(1+G366)*(1+F367)-1,0)</f>
        <v>0</v>
      </c>
      <c r="H367" s="656"/>
      <c r="I367" s="657"/>
      <c r="J367" s="658"/>
    </row>
    <row r="368" spans="1:10" s="659" customFormat="1" ht="15" thickBot="1" x14ac:dyDescent="0.25">
      <c r="A368" s="660">
        <v>45627</v>
      </c>
      <c r="B368" s="661">
        <v>1159.5360000000001</v>
      </c>
      <c r="C368" s="662">
        <v>0.5</v>
      </c>
      <c r="D368" s="663">
        <v>6.54</v>
      </c>
      <c r="E368" s="662">
        <v>6.54</v>
      </c>
      <c r="F368" s="728">
        <f t="shared" si="5"/>
        <v>5.0367288565300594E-3</v>
      </c>
      <c r="G368" s="730">
        <f>IF(SUM($H$249:H367)&gt;0,(1+G367)*(1+F368)-1,0)</f>
        <v>0</v>
      </c>
      <c r="H368" s="664"/>
      <c r="I368" s="657"/>
      <c r="J368" s="658"/>
    </row>
    <row r="369" spans="1:10" s="659" customFormat="1" x14ac:dyDescent="0.2">
      <c r="A369" s="732">
        <v>45658</v>
      </c>
      <c r="B369" s="733">
        <v>1169.116</v>
      </c>
      <c r="C369" s="734">
        <v>0.83</v>
      </c>
      <c r="D369" s="735">
        <v>0.83</v>
      </c>
      <c r="E369" s="734">
        <v>7.14</v>
      </c>
      <c r="F369" s="736">
        <f t="shared" si="5"/>
        <v>8.261925459839059E-3</v>
      </c>
      <c r="G369" s="737">
        <f>IF(SUM($H$249:H368)&gt;0,(1+G368)*(1+F369)-1,0)</f>
        <v>0</v>
      </c>
      <c r="H369" s="738"/>
      <c r="I369" s="657"/>
      <c r="J369" s="658"/>
    </row>
    <row r="370" spans="1:10" s="659" customFormat="1" x14ac:dyDescent="0.2">
      <c r="A370" s="732">
        <v>45689</v>
      </c>
      <c r="B370" s="733">
        <v>1173.7750000000001</v>
      </c>
      <c r="C370" s="734">
        <v>0.4</v>
      </c>
      <c r="D370" s="735">
        <v>1.23</v>
      </c>
      <c r="E370" s="734">
        <v>7.42</v>
      </c>
      <c r="F370" s="736">
        <f t="shared" ref="F370:F381" si="6">(B370/B369-1)</f>
        <v>3.9850622179493644E-3</v>
      </c>
      <c r="G370" s="739">
        <f>IF(SUM($H$249:H369)&gt;0,(1+G369)*(1+F370)-1,0)</f>
        <v>0</v>
      </c>
      <c r="H370" s="740"/>
      <c r="I370" s="657"/>
      <c r="J370" s="658"/>
    </row>
    <row r="371" spans="1:10" s="659" customFormat="1" x14ac:dyDescent="0.2">
      <c r="A371" s="732">
        <v>45717</v>
      </c>
      <c r="B371" s="733">
        <v>1178.386</v>
      </c>
      <c r="C371" s="734">
        <v>0.39</v>
      </c>
      <c r="D371" s="735">
        <v>1.63</v>
      </c>
      <c r="E371" s="734">
        <v>7.54</v>
      </c>
      <c r="F371" s="736">
        <f t="shared" si="6"/>
        <v>3.9283508338479045E-3</v>
      </c>
      <c r="G371" s="739">
        <f>IF(SUM($H$249:H370)&gt;0,(1+G370)*(1+F371)-1,0)</f>
        <v>0</v>
      </c>
      <c r="H371" s="740"/>
      <c r="I371" s="657"/>
      <c r="J371" s="658"/>
    </row>
    <row r="372" spans="1:10" s="659" customFormat="1" x14ac:dyDescent="0.2">
      <c r="A372" s="732">
        <v>45748</v>
      </c>
      <c r="B372" s="733">
        <v>1184.462</v>
      </c>
      <c r="C372" s="734">
        <v>0.52</v>
      </c>
      <c r="D372" s="735">
        <v>2.15</v>
      </c>
      <c r="E372" s="734">
        <v>7.54</v>
      </c>
      <c r="F372" s="736">
        <f t="shared" si="6"/>
        <v>5.1562051823426103E-3</v>
      </c>
      <c r="G372" s="739">
        <f>IF(SUM($H$249:H371)&gt;0,(1+G371)*(1+F372)-1,0)</f>
        <v>0</v>
      </c>
      <c r="H372" s="740"/>
      <c r="I372" s="657"/>
      <c r="J372" s="658"/>
    </row>
    <row r="373" spans="1:10" s="659" customFormat="1" x14ac:dyDescent="0.2">
      <c r="A373" s="732">
        <v>45778</v>
      </c>
      <c r="B373" s="733">
        <v>1191.327</v>
      </c>
      <c r="C373" s="734">
        <v>0.57999999999999996</v>
      </c>
      <c r="D373" s="735">
        <v>2.74</v>
      </c>
      <c r="E373" s="734">
        <v>7.24</v>
      </c>
      <c r="F373" s="736">
        <f t="shared" si="6"/>
        <v>5.7958803237250223E-3</v>
      </c>
      <c r="G373" s="739">
        <f>IF(SUM($H$249:H372)&gt;0,(1+G372)*(1+F373)-1,0)</f>
        <v>0</v>
      </c>
      <c r="H373" s="740"/>
      <c r="I373" s="657"/>
      <c r="J373" s="658"/>
    </row>
    <row r="374" spans="1:10" s="659" customFormat="1" x14ac:dyDescent="0.2">
      <c r="A374" s="732">
        <v>45809</v>
      </c>
      <c r="B374" s="733">
        <v>1199.509</v>
      </c>
      <c r="C374" s="734">
        <v>0.69</v>
      </c>
      <c r="D374" s="735">
        <v>3.45</v>
      </c>
      <c r="E374" s="734">
        <v>7.21</v>
      </c>
      <c r="F374" s="736">
        <f t="shared" si="6"/>
        <v>6.8679715980584088E-3</v>
      </c>
      <c r="G374" s="739">
        <f>IF(SUM($H$249:H373)&gt;0,(1+G373)*(1+F374)-1,0)</f>
        <v>0</v>
      </c>
      <c r="H374" s="740"/>
      <c r="I374" s="657"/>
      <c r="J374" s="658"/>
    </row>
    <row r="375" spans="1:10" s="659" customFormat="1" x14ac:dyDescent="0.2">
      <c r="A375" s="732">
        <v>45839</v>
      </c>
      <c r="B375" s="733">
        <v>1210.471</v>
      </c>
      <c r="C375" s="734">
        <v>0.91</v>
      </c>
      <c r="D375" s="735">
        <v>4.3899999999999997</v>
      </c>
      <c r="E375" s="734">
        <v>7.41</v>
      </c>
      <c r="F375" s="736">
        <f t="shared" si="6"/>
        <v>9.1387392674835422E-3</v>
      </c>
      <c r="G375" s="739">
        <f>IF(SUM($H$249:H374)&gt;0,(1+G374)*(1+F375)-1,0)</f>
        <v>0</v>
      </c>
      <c r="H375" s="740"/>
      <c r="I375" s="657"/>
      <c r="J375" s="658"/>
    </row>
    <row r="376" spans="1:10" s="659" customFormat="1" x14ac:dyDescent="0.2">
      <c r="A376" s="732">
        <v>45870</v>
      </c>
      <c r="B376" s="733">
        <v>1216.7059999999999</v>
      </c>
      <c r="C376" s="734">
        <v>0.52</v>
      </c>
      <c r="D376" s="735">
        <v>4.93</v>
      </c>
      <c r="E376" s="734">
        <v>7.22</v>
      </c>
      <c r="F376" s="736">
        <f t="shared" si="6"/>
        <v>5.1508875470787086E-3</v>
      </c>
      <c r="G376" s="739">
        <f>IF(SUM($H$249:H375)&gt;0,(1+G375)*(1+F376)-1,0)</f>
        <v>0</v>
      </c>
      <c r="H376" s="740">
        <v>1</v>
      </c>
      <c r="I376" s="657"/>
      <c r="J376" s="658"/>
    </row>
    <row r="377" spans="1:10" s="659" customFormat="1" x14ac:dyDescent="0.2">
      <c r="A377" s="732">
        <v>45901</v>
      </c>
      <c r="B377" s="733">
        <v>1218.7470000000001</v>
      </c>
      <c r="C377" s="734">
        <v>0.17</v>
      </c>
      <c r="D377" s="735">
        <v>5.1100000000000003</v>
      </c>
      <c r="E377" s="734">
        <v>6.78</v>
      </c>
      <c r="F377" s="736">
        <f t="shared" si="6"/>
        <v>1.6774800157146608E-3</v>
      </c>
      <c r="G377" s="739">
        <f>IF(SUM($H$249:H376)&gt;0,(1+G376)*(1+F377)-1,0)</f>
        <v>1.6774800157146608E-3</v>
      </c>
      <c r="H377" s="740"/>
      <c r="I377" s="657"/>
      <c r="J377" s="658"/>
    </row>
    <row r="378" spans="1:10" s="659" customFormat="1" x14ac:dyDescent="0.2">
      <c r="A378" s="732">
        <v>45931</v>
      </c>
      <c r="B378" s="733">
        <v>1222.356</v>
      </c>
      <c r="C378" s="734">
        <v>0.3</v>
      </c>
      <c r="D378" s="735">
        <v>5.42</v>
      </c>
      <c r="E378" s="734">
        <v>6.37</v>
      </c>
      <c r="F378" s="736">
        <f t="shared" si="6"/>
        <v>2.9612380584320697E-3</v>
      </c>
      <c r="G378" s="739">
        <f>IF(SUM($H$249:H377)&gt;0,(1+G377)*(1+F378)-1,0)</f>
        <v>4.6436854918114889E-3</v>
      </c>
      <c r="H378" s="740"/>
      <c r="I378" s="657"/>
      <c r="J378" s="658"/>
    </row>
    <row r="379" spans="1:10" s="659" customFormat="1" x14ac:dyDescent="0.2">
      <c r="A379" s="732">
        <v>45962</v>
      </c>
      <c r="B379" s="733">
        <v>1225.633</v>
      </c>
      <c r="C379" s="734">
        <v>0.27</v>
      </c>
      <c r="D379" s="735">
        <v>5.7</v>
      </c>
      <c r="E379" s="734">
        <v>6.23</v>
      </c>
      <c r="F379" s="736">
        <f t="shared" si="6"/>
        <v>2.6808883827624808E-3</v>
      </c>
      <c r="G379" s="739">
        <f>IF(SUM($H$249:H378)&gt;0,(1+G378)*(1+F379)-1,0)</f>
        <v>7.337023077062188E-3</v>
      </c>
      <c r="H379" s="740"/>
      <c r="I379" s="657"/>
      <c r="J379" s="658"/>
    </row>
    <row r="380" spans="1:10" s="659" customFormat="1" ht="15" thickBot="1" x14ac:dyDescent="0.25">
      <c r="A380" s="741">
        <v>45992</v>
      </c>
      <c r="B380" s="742">
        <v>1228.1610000000001</v>
      </c>
      <c r="C380" s="743">
        <v>0.21</v>
      </c>
      <c r="D380" s="744">
        <v>5.92</v>
      </c>
      <c r="E380" s="743">
        <v>5.92</v>
      </c>
      <c r="F380" s="745">
        <f t="shared" si="6"/>
        <v>2.0626076484560052E-3</v>
      </c>
      <c r="G380" s="746">
        <f>IF(SUM($H$249:H379)&gt;0,(1+G379)*(1+F380)-1,0)</f>
        <v>9.4147641254338499E-3</v>
      </c>
      <c r="H380" s="747"/>
      <c r="I380" s="657"/>
      <c r="J380" s="658"/>
    </row>
    <row r="381" spans="1:10" s="659" customFormat="1" x14ac:dyDescent="0.2">
      <c r="A381" s="671">
        <v>46023</v>
      </c>
      <c r="B381" s="672">
        <v>1237.0360000000001</v>
      </c>
      <c r="C381" s="673">
        <v>0.72</v>
      </c>
      <c r="D381" s="674">
        <v>0.72</v>
      </c>
      <c r="E381" s="673">
        <v>5.81</v>
      </c>
      <c r="F381" s="725">
        <f t="shared" si="6"/>
        <v>7.2262512813874302E-3</v>
      </c>
      <c r="G381" s="731">
        <f>IF(SUM($H$249:H380)&gt;0,(1+G380)*(1+F381)-1,0)</f>
        <v>1.6709048858146724E-2</v>
      </c>
      <c r="H381" s="665"/>
      <c r="I381" s="657"/>
      <c r="J381" s="658"/>
    </row>
    <row r="382" spans="1:10" s="659" customFormat="1" x14ac:dyDescent="0.2">
      <c r="A382" s="671">
        <v>46054</v>
      </c>
      <c r="B382" s="672">
        <v>1240.481</v>
      </c>
      <c r="C382" s="673">
        <v>0.28000000000000003</v>
      </c>
      <c r="D382" s="674">
        <v>1</v>
      </c>
      <c r="E382" s="673">
        <v>5.68</v>
      </c>
      <c r="F382" s="725">
        <f t="shared" ref="F382:F384" si="7">(B382/B381-1)</f>
        <v>2.7848825741529915E-3</v>
      </c>
      <c r="G382" s="729">
        <f>IF(SUM($H$249:H381)&gt;0,(1+G381)*(1+F382)-1,0)</f>
        <v>1.9540464171295513E-2</v>
      </c>
      <c r="H382" s="656"/>
      <c r="I382" s="657"/>
      <c r="J382" s="658"/>
    </row>
    <row r="383" spans="1:10" s="659" customFormat="1" x14ac:dyDescent="0.2">
      <c r="A383" s="671">
        <v>46082</v>
      </c>
      <c r="B383" s="672">
        <v>1247.181</v>
      </c>
      <c r="C383" s="673">
        <v>0.54</v>
      </c>
      <c r="D383" s="674">
        <v>1.55</v>
      </c>
      <c r="E383" s="673">
        <v>5.84</v>
      </c>
      <c r="F383" s="725">
        <f t="shared" si="7"/>
        <v>5.4011306904337975E-3</v>
      </c>
      <c r="G383" s="729">
        <f>IF(SUM($H$249:H382)&gt;0,(1+G382)*(1+F383)-1,0)</f>
        <v>2.5047135462470171E-2</v>
      </c>
      <c r="H383" s="656"/>
      <c r="I383" s="657"/>
      <c r="J383" s="658"/>
    </row>
    <row r="384" spans="1:10" s="659" customFormat="1" x14ac:dyDescent="0.2">
      <c r="A384" s="671">
        <v>46113</v>
      </c>
      <c r="B384" s="672">
        <v>1259.652</v>
      </c>
      <c r="C384" s="673">
        <v>1</v>
      </c>
      <c r="D384" s="674">
        <v>2.56</v>
      </c>
      <c r="E384" s="673">
        <v>6.35</v>
      </c>
      <c r="F384" s="725">
        <f t="shared" si="7"/>
        <v>9.9993505353273004E-3</v>
      </c>
      <c r="G384" s="729">
        <f>IF(SUM($H$249:H383)&gt;0,(1+G383)*(1+F384)-1,0)</f>
        <v>3.5296941085192435E-2</v>
      </c>
      <c r="H384" s="656"/>
      <c r="I384" s="657"/>
      <c r="J384" s="658"/>
    </row>
    <row r="385" spans="1:10" s="659" customFormat="1" x14ac:dyDescent="0.2">
      <c r="A385" s="671"/>
      <c r="B385" s="672"/>
      <c r="C385" s="673"/>
      <c r="D385" s="674"/>
      <c r="E385" s="673"/>
      <c r="F385" s="675"/>
      <c r="G385" s="707"/>
      <c r="H385" s="708"/>
      <c r="I385" s="657"/>
      <c r="J385" s="658"/>
    </row>
    <row r="386" spans="1:10" s="659" customFormat="1" x14ac:dyDescent="0.2">
      <c r="A386" s="671"/>
      <c r="B386" s="672"/>
      <c r="C386" s="673"/>
      <c r="D386" s="674"/>
      <c r="E386" s="673"/>
      <c r="F386" s="675"/>
      <c r="G386" s="707"/>
      <c r="H386" s="708"/>
      <c r="I386" s="657"/>
      <c r="J386" s="658"/>
    </row>
    <row r="387" spans="1:10" s="659" customFormat="1" x14ac:dyDescent="0.2">
      <c r="A387" s="671"/>
      <c r="B387" s="672"/>
      <c r="C387" s="673"/>
      <c r="D387" s="674"/>
      <c r="E387" s="673"/>
      <c r="F387" s="675"/>
      <c r="G387" s="707"/>
      <c r="H387" s="708"/>
      <c r="I387" s="657"/>
      <c r="J387" s="658"/>
    </row>
    <row r="388" spans="1:10" s="659" customFormat="1" x14ac:dyDescent="0.2">
      <c r="A388" s="671"/>
      <c r="B388" s="672"/>
      <c r="C388" s="673"/>
      <c r="D388" s="674"/>
      <c r="E388" s="673"/>
      <c r="F388" s="675"/>
      <c r="G388" s="707"/>
      <c r="H388" s="708"/>
      <c r="I388" s="657"/>
      <c r="J388" s="658"/>
    </row>
    <row r="389" spans="1:10" s="659" customFormat="1" x14ac:dyDescent="0.2">
      <c r="A389" s="671"/>
      <c r="B389" s="672"/>
      <c r="C389" s="673"/>
      <c r="D389" s="674"/>
      <c r="E389" s="673"/>
      <c r="F389" s="675"/>
      <c r="G389" s="707"/>
      <c r="H389" s="708"/>
      <c r="I389" s="657"/>
      <c r="J389" s="658"/>
    </row>
    <row r="390" spans="1:10" s="659" customFormat="1" x14ac:dyDescent="0.2">
      <c r="A390" s="671"/>
      <c r="B390" s="672"/>
      <c r="C390" s="673"/>
      <c r="D390" s="674"/>
      <c r="E390" s="673"/>
      <c r="F390" s="675"/>
      <c r="G390" s="707"/>
      <c r="H390" s="708"/>
      <c r="I390" s="657"/>
      <c r="J390" s="658"/>
    </row>
    <row r="391" spans="1:10" s="659" customFormat="1" x14ac:dyDescent="0.2">
      <c r="A391" s="671"/>
      <c r="B391" s="672"/>
      <c r="C391" s="673"/>
      <c r="D391" s="674"/>
      <c r="E391" s="673"/>
      <c r="F391" s="675"/>
      <c r="G391" s="707"/>
      <c r="H391" s="708"/>
      <c r="I391" s="657"/>
      <c r="J391" s="658"/>
    </row>
    <row r="392" spans="1:10" s="659" customFormat="1" ht="15" thickBot="1" x14ac:dyDescent="0.25">
      <c r="A392" s="676"/>
      <c r="B392" s="677"/>
      <c r="C392" s="678"/>
      <c r="D392" s="679"/>
      <c r="E392" s="678"/>
      <c r="F392" s="680"/>
      <c r="G392" s="681"/>
      <c r="H392" s="682"/>
      <c r="I392" s="657"/>
      <c r="J392" s="658"/>
    </row>
    <row r="393" spans="1:10" x14ac:dyDescent="0.2">
      <c r="I393" s="657"/>
      <c r="J393" s="666"/>
    </row>
    <row r="394" spans="1:10" x14ac:dyDescent="0.2">
      <c r="B394" s="353"/>
      <c r="C394" s="353"/>
      <c r="D394" s="353"/>
      <c r="E394" s="353"/>
      <c r="G394" s="632"/>
      <c r="H394" s="642"/>
    </row>
    <row r="395" spans="1:10" x14ac:dyDescent="0.2">
      <c r="A395" s="667" t="s">
        <v>35</v>
      </c>
      <c r="B395" s="668"/>
      <c r="H395" s="591"/>
    </row>
    <row r="396" spans="1:10" x14ac:dyDescent="0.2">
      <c r="B396" s="669"/>
      <c r="H396" s="591"/>
    </row>
    <row r="397" spans="1:10" x14ac:dyDescent="0.2">
      <c r="H397" s="591"/>
    </row>
  </sheetData>
  <mergeCells count="6">
    <mergeCell ref="H2:H3"/>
    <mergeCell ref="A1:E1"/>
    <mergeCell ref="A2:A3"/>
    <mergeCell ref="B2:B3"/>
    <mergeCell ref="C2:E2"/>
    <mergeCell ref="F2:F3"/>
  </mergeCells>
  <phoneticPr fontId="18" type="noConversion"/>
  <hyperlinks>
    <hyperlink ref="I250" r:id="rId1" xr:uid="{6FF08442-7A74-40A9-8EC6-0A74B5AAC738}"/>
  </hyperlinks>
  <pageMargins left="0.511811024" right="0.511811024" top="0.78740157499999996" bottom="0.78740157499999996" header="0.31496062000000002" footer="0.31496062000000002"/>
  <pageSetup paperSize="9" orientation="portrait" r:id="rId2"/>
  <ignoredErrors>
    <ignoredError sqref="G37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98BF6-BDFF-450F-9E78-397CDFBE67A9}">
  <dimension ref="A1:P468"/>
  <sheetViews>
    <sheetView showGridLines="0" showZeros="0" workbookViewId="0">
      <pane ySplit="3" topLeftCell="A368" activePane="bottomLeft" state="frozen"/>
      <selection pane="bottomLeft" activeCell="J280" sqref="J280"/>
    </sheetView>
  </sheetViews>
  <sheetFormatPr defaultRowHeight="14.4" x14ac:dyDescent="0.3"/>
  <cols>
    <col min="1" max="1" width="20.140625" style="204" customWidth="1"/>
    <col min="2" max="2" width="14.42578125" style="204" bestFit="1" customWidth="1"/>
    <col min="3" max="3" width="9.42578125" style="204" customWidth="1"/>
    <col min="4" max="4" width="9.140625" style="204" customWidth="1"/>
    <col min="5" max="5" width="11.140625" style="204" customWidth="1"/>
    <col min="6" max="6" width="22.42578125" style="204" customWidth="1"/>
    <col min="7" max="7" width="16.7109375" style="204" customWidth="1"/>
    <col min="8" max="8" width="22" style="204" customWidth="1"/>
    <col min="9" max="9" width="13.85546875" style="204" customWidth="1"/>
    <col min="10" max="10" width="22.42578125" style="204" customWidth="1"/>
    <col min="11" max="11" width="11.42578125" style="204" customWidth="1"/>
    <col min="12" max="256" width="9.140625" style="204"/>
    <col min="257" max="261" width="18.28515625" style="204" customWidth="1"/>
    <col min="262" max="512" width="9.140625" style="204"/>
    <col min="513" max="517" width="18.28515625" style="204" customWidth="1"/>
    <col min="518" max="768" width="9.140625" style="204"/>
    <col min="769" max="773" width="18.28515625" style="204" customWidth="1"/>
    <col min="774" max="1024" width="9.140625" style="204"/>
    <col min="1025" max="1029" width="18.28515625" style="204" customWidth="1"/>
    <col min="1030" max="1280" width="9.140625" style="204"/>
    <col min="1281" max="1285" width="18.28515625" style="204" customWidth="1"/>
    <col min="1286" max="1536" width="9.140625" style="204"/>
    <col min="1537" max="1541" width="18.28515625" style="204" customWidth="1"/>
    <col min="1542" max="1792" width="9.140625" style="204"/>
    <col min="1793" max="1797" width="18.28515625" style="204" customWidth="1"/>
    <col min="1798" max="2048" width="9.140625" style="204"/>
    <col min="2049" max="2053" width="18.28515625" style="204" customWidth="1"/>
    <col min="2054" max="2304" width="9.140625" style="204"/>
    <col min="2305" max="2309" width="18.28515625" style="204" customWidth="1"/>
    <col min="2310" max="2560" width="9.140625" style="204"/>
    <col min="2561" max="2565" width="18.28515625" style="204" customWidth="1"/>
    <col min="2566" max="2816" width="9.140625" style="204"/>
    <col min="2817" max="2821" width="18.28515625" style="204" customWidth="1"/>
    <col min="2822" max="3072" width="9.140625" style="204"/>
    <col min="3073" max="3077" width="18.28515625" style="204" customWidth="1"/>
    <col min="3078" max="3328" width="9.140625" style="204"/>
    <col min="3329" max="3333" width="18.28515625" style="204" customWidth="1"/>
    <col min="3334" max="3584" width="9.140625" style="204"/>
    <col min="3585" max="3589" width="18.28515625" style="204" customWidth="1"/>
    <col min="3590" max="3840" width="9.140625" style="204"/>
    <col min="3841" max="3845" width="18.28515625" style="204" customWidth="1"/>
    <col min="3846" max="4096" width="9.140625" style="204"/>
    <col min="4097" max="4101" width="18.28515625" style="204" customWidth="1"/>
    <col min="4102" max="4352" width="9.140625" style="204"/>
    <col min="4353" max="4357" width="18.28515625" style="204" customWidth="1"/>
    <col min="4358" max="4608" width="9.140625" style="204"/>
    <col min="4609" max="4613" width="18.28515625" style="204" customWidth="1"/>
    <col min="4614" max="4864" width="9.140625" style="204"/>
    <col min="4865" max="4869" width="18.28515625" style="204" customWidth="1"/>
    <col min="4870" max="5120" width="9.140625" style="204"/>
    <col min="5121" max="5125" width="18.28515625" style="204" customWidth="1"/>
    <col min="5126" max="5376" width="9.140625" style="204"/>
    <col min="5377" max="5381" width="18.28515625" style="204" customWidth="1"/>
    <col min="5382" max="5632" width="9.140625" style="204"/>
    <col min="5633" max="5637" width="18.28515625" style="204" customWidth="1"/>
    <col min="5638" max="5888" width="9.140625" style="204"/>
    <col min="5889" max="5893" width="18.28515625" style="204" customWidth="1"/>
    <col min="5894" max="6144" width="9.140625" style="204"/>
    <col min="6145" max="6149" width="18.28515625" style="204" customWidth="1"/>
    <col min="6150" max="6400" width="9.140625" style="204"/>
    <col min="6401" max="6405" width="18.28515625" style="204" customWidth="1"/>
    <col min="6406" max="6656" width="9.140625" style="204"/>
    <col min="6657" max="6661" width="18.28515625" style="204" customWidth="1"/>
    <col min="6662" max="6912" width="9.140625" style="204"/>
    <col min="6913" max="6917" width="18.28515625" style="204" customWidth="1"/>
    <col min="6918" max="7168" width="9.140625" style="204"/>
    <col min="7169" max="7173" width="18.28515625" style="204" customWidth="1"/>
    <col min="7174" max="7424" width="9.140625" style="204"/>
    <col min="7425" max="7429" width="18.28515625" style="204" customWidth="1"/>
    <col min="7430" max="7680" width="9.140625" style="204"/>
    <col min="7681" max="7685" width="18.28515625" style="204" customWidth="1"/>
    <col min="7686" max="7936" width="9.140625" style="204"/>
    <col min="7937" max="7941" width="18.28515625" style="204" customWidth="1"/>
    <col min="7942" max="8192" width="9.140625" style="204"/>
    <col min="8193" max="8197" width="18.28515625" style="204" customWidth="1"/>
    <col min="8198" max="8448" width="9.140625" style="204"/>
    <col min="8449" max="8453" width="18.28515625" style="204" customWidth="1"/>
    <col min="8454" max="8704" width="9.140625" style="204"/>
    <col min="8705" max="8709" width="18.28515625" style="204" customWidth="1"/>
    <col min="8710" max="8960" width="9.140625" style="204"/>
    <col min="8961" max="8965" width="18.28515625" style="204" customWidth="1"/>
    <col min="8966" max="9216" width="9.140625" style="204"/>
    <col min="9217" max="9221" width="18.28515625" style="204" customWidth="1"/>
    <col min="9222" max="9472" width="9.140625" style="204"/>
    <col min="9473" max="9477" width="18.28515625" style="204" customWidth="1"/>
    <col min="9478" max="9728" width="9.140625" style="204"/>
    <col min="9729" max="9733" width="18.28515625" style="204" customWidth="1"/>
    <col min="9734" max="9984" width="9.140625" style="204"/>
    <col min="9985" max="9989" width="18.28515625" style="204" customWidth="1"/>
    <col min="9990" max="10240" width="9.140625" style="204"/>
    <col min="10241" max="10245" width="18.28515625" style="204" customWidth="1"/>
    <col min="10246" max="10496" width="9.140625" style="204"/>
    <col min="10497" max="10501" width="18.28515625" style="204" customWidth="1"/>
    <col min="10502" max="10752" width="9.140625" style="204"/>
    <col min="10753" max="10757" width="18.28515625" style="204" customWidth="1"/>
    <col min="10758" max="11008" width="9.140625" style="204"/>
    <col min="11009" max="11013" width="18.28515625" style="204" customWidth="1"/>
    <col min="11014" max="11264" width="9.140625" style="204"/>
    <col min="11265" max="11269" width="18.28515625" style="204" customWidth="1"/>
    <col min="11270" max="11520" width="9.140625" style="204"/>
    <col min="11521" max="11525" width="18.28515625" style="204" customWidth="1"/>
    <col min="11526" max="11776" width="9.140625" style="204"/>
    <col min="11777" max="11781" width="18.28515625" style="204" customWidth="1"/>
    <col min="11782" max="12032" width="9.140625" style="204"/>
    <col min="12033" max="12037" width="18.28515625" style="204" customWidth="1"/>
    <col min="12038" max="12288" width="9.140625" style="204"/>
    <col min="12289" max="12293" width="18.28515625" style="204" customWidth="1"/>
    <col min="12294" max="12544" width="9.140625" style="204"/>
    <col min="12545" max="12549" width="18.28515625" style="204" customWidth="1"/>
    <col min="12550" max="12800" width="9.140625" style="204"/>
    <col min="12801" max="12805" width="18.28515625" style="204" customWidth="1"/>
    <col min="12806" max="13056" width="9.140625" style="204"/>
    <col min="13057" max="13061" width="18.28515625" style="204" customWidth="1"/>
    <col min="13062" max="13312" width="9.140625" style="204"/>
    <col min="13313" max="13317" width="18.28515625" style="204" customWidth="1"/>
    <col min="13318" max="13568" width="9.140625" style="204"/>
    <col min="13569" max="13573" width="18.28515625" style="204" customWidth="1"/>
    <col min="13574" max="13824" width="9.140625" style="204"/>
    <col min="13825" max="13829" width="18.28515625" style="204" customWidth="1"/>
    <col min="13830" max="14080" width="9.140625" style="204"/>
    <col min="14081" max="14085" width="18.28515625" style="204" customWidth="1"/>
    <col min="14086" max="14336" width="9.140625" style="204"/>
    <col min="14337" max="14341" width="18.28515625" style="204" customWidth="1"/>
    <col min="14342" max="14592" width="9.140625" style="204"/>
    <col min="14593" max="14597" width="18.28515625" style="204" customWidth="1"/>
    <col min="14598" max="14848" width="9.140625" style="204"/>
    <col min="14849" max="14853" width="18.28515625" style="204" customWidth="1"/>
    <col min="14854" max="15104" width="9.140625" style="204"/>
    <col min="15105" max="15109" width="18.28515625" style="204" customWidth="1"/>
    <col min="15110" max="15360" width="9.140625" style="204"/>
    <col min="15361" max="15365" width="18.28515625" style="204" customWidth="1"/>
    <col min="15366" max="15616" width="9.140625" style="204"/>
    <col min="15617" max="15621" width="18.28515625" style="204" customWidth="1"/>
    <col min="15622" max="15872" width="9.140625" style="204"/>
    <col min="15873" max="15877" width="18.28515625" style="204" customWidth="1"/>
    <col min="15878" max="16128" width="9.140625" style="204"/>
    <col min="16129" max="16133" width="18.28515625" style="204" customWidth="1"/>
    <col min="16134" max="16384" width="9.140625" style="204"/>
  </cols>
  <sheetData>
    <row r="1" spans="1:10" ht="18.600000000000001" thickBot="1" x14ac:dyDescent="0.4">
      <c r="A1" s="800" t="s">
        <v>103</v>
      </c>
      <c r="B1" s="800"/>
      <c r="C1" s="800"/>
      <c r="D1" s="800"/>
      <c r="E1" s="800"/>
    </row>
    <row r="2" spans="1:10" ht="22.2" customHeight="1" x14ac:dyDescent="0.4">
      <c r="A2" s="801" t="s">
        <v>27</v>
      </c>
      <c r="B2" s="277" t="s">
        <v>28</v>
      </c>
      <c r="C2" s="803" t="s">
        <v>29</v>
      </c>
      <c r="D2" s="803"/>
      <c r="E2" s="804"/>
      <c r="F2" s="799" t="s">
        <v>137</v>
      </c>
      <c r="G2" s="799" t="s">
        <v>138</v>
      </c>
      <c r="H2" s="791" t="s">
        <v>214</v>
      </c>
      <c r="I2" s="303" t="s">
        <v>149</v>
      </c>
      <c r="J2" s="515" t="s">
        <v>150</v>
      </c>
    </row>
    <row r="3" spans="1:10" ht="22.2" customHeight="1" thickBot="1" x14ac:dyDescent="0.35">
      <c r="A3" s="802"/>
      <c r="B3" s="288" t="s">
        <v>142</v>
      </c>
      <c r="C3" s="205" t="s">
        <v>30</v>
      </c>
      <c r="D3" s="205" t="s">
        <v>31</v>
      </c>
      <c r="E3" s="206" t="s">
        <v>32</v>
      </c>
      <c r="F3" s="797" t="s">
        <v>33</v>
      </c>
      <c r="G3" s="797" t="s">
        <v>33</v>
      </c>
      <c r="H3" s="792"/>
      <c r="J3" s="515" t="s">
        <v>151</v>
      </c>
    </row>
    <row r="4" spans="1:10" ht="15" hidden="1" customHeight="1" thickBot="1" x14ac:dyDescent="0.35">
      <c r="A4" s="207">
        <v>34547</v>
      </c>
      <c r="B4" s="285">
        <v>100</v>
      </c>
      <c r="C4" s="208" t="s">
        <v>34</v>
      </c>
      <c r="D4" s="208" t="s">
        <v>34</v>
      </c>
      <c r="E4" s="209" t="s">
        <v>34</v>
      </c>
      <c r="F4" s="335"/>
      <c r="G4" s="314">
        <f>IF(SUM($H4:H$11)=0,0,IF(H4&gt;0,0,(1+G3)*(1+F4)-1))</f>
        <v>0</v>
      </c>
      <c r="H4" s="336"/>
    </row>
    <row r="5" spans="1:10" ht="15" hidden="1" customHeight="1" thickBot="1" x14ac:dyDescent="0.35">
      <c r="A5" s="207">
        <v>34578</v>
      </c>
      <c r="B5" s="285">
        <v>101.54900000000001</v>
      </c>
      <c r="C5" s="208">
        <v>1.55</v>
      </c>
      <c r="D5" s="208" t="s">
        <v>34</v>
      </c>
      <c r="E5" s="209" t="s">
        <v>34</v>
      </c>
      <c r="F5" s="314">
        <f>(B5/B4-1)</f>
        <v>1.5490000000000004E-2</v>
      </c>
      <c r="G5" s="314">
        <f>IF(SUM($H$4:H5)=0,0,IF(H5&gt;0,0,(1+G4)*(1+F5)-1))</f>
        <v>0</v>
      </c>
      <c r="H5" s="320"/>
    </row>
    <row r="6" spans="1:10" ht="15" hidden="1" customHeight="1" thickBot="1" x14ac:dyDescent="0.35">
      <c r="A6" s="207">
        <v>34608</v>
      </c>
      <c r="B6" s="285">
        <v>104.143</v>
      </c>
      <c r="C6" s="208">
        <v>2.5499999999999998</v>
      </c>
      <c r="D6" s="208" t="s">
        <v>34</v>
      </c>
      <c r="E6" s="209" t="s">
        <v>34</v>
      </c>
      <c r="F6" s="314">
        <f t="shared" ref="F6:F69" si="0">(B6/B5-1)</f>
        <v>2.5544318506336872E-2</v>
      </c>
      <c r="G6" s="314">
        <f>IF(SUM($H$4:H6)=0,0,IF(H6&gt;0,0,(1+G5)*(1+F6)-1))</f>
        <v>0</v>
      </c>
      <c r="H6" s="320"/>
    </row>
    <row r="7" spans="1:10" ht="15" hidden="1" customHeight="1" thickBot="1" x14ac:dyDescent="0.35">
      <c r="A7" s="207">
        <v>34639</v>
      </c>
      <c r="B7" s="285">
        <v>106.72</v>
      </c>
      <c r="C7" s="208">
        <v>2.4700000000000002</v>
      </c>
      <c r="D7" s="208" t="s">
        <v>34</v>
      </c>
      <c r="E7" s="209" t="s">
        <v>34</v>
      </c>
      <c r="F7" s="314">
        <f t="shared" si="0"/>
        <v>2.4744822023563762E-2</v>
      </c>
      <c r="G7" s="314">
        <f>IF(SUM($H$4:H7)=0,0,IF(H7&gt;0,0,(1+G6)*(1+F7)-1))</f>
        <v>0</v>
      </c>
      <c r="H7" s="320"/>
    </row>
    <row r="8" spans="1:10" ht="15" hidden="1" customHeight="1" thickBot="1" x14ac:dyDescent="0.35">
      <c r="A8" s="210">
        <v>34669</v>
      </c>
      <c r="B8" s="286">
        <v>107.325</v>
      </c>
      <c r="C8" s="211">
        <v>0.56999999999999995</v>
      </c>
      <c r="D8" s="211" t="s">
        <v>34</v>
      </c>
      <c r="E8" s="212" t="s">
        <v>34</v>
      </c>
      <c r="F8" s="314">
        <f t="shared" si="0"/>
        <v>5.6690404797601346E-3</v>
      </c>
      <c r="G8" s="314">
        <f>IF(SUM($H$4:H8)=0,0,IF(H8&gt;0,0,(1+G7)*(1+F8)-1))</f>
        <v>0</v>
      </c>
      <c r="H8" s="320"/>
    </row>
    <row r="9" spans="1:10" ht="15" hidden="1" customHeight="1" thickBot="1" x14ac:dyDescent="0.35">
      <c r="A9" s="213">
        <v>34700</v>
      </c>
      <c r="B9" s="287">
        <v>108.785</v>
      </c>
      <c r="C9" s="214">
        <v>1.36</v>
      </c>
      <c r="D9" s="214">
        <v>1.36</v>
      </c>
      <c r="E9" s="215" t="s">
        <v>34</v>
      </c>
      <c r="F9" s="314">
        <f t="shared" si="0"/>
        <v>1.3603540647565637E-2</v>
      </c>
      <c r="G9" s="314">
        <f>IF(SUM($H$4:H9)=0,0,IF(H9&gt;0,0,(1+G8)*(1+F9)-1))</f>
        <v>0</v>
      </c>
      <c r="H9" s="320"/>
    </row>
    <row r="10" spans="1:10" ht="15" hidden="1" customHeight="1" thickBot="1" x14ac:dyDescent="0.35">
      <c r="A10" s="207">
        <v>34731</v>
      </c>
      <c r="B10" s="285">
        <v>110.039</v>
      </c>
      <c r="C10" s="208">
        <v>1.1499999999999999</v>
      </c>
      <c r="D10" s="208">
        <v>2.5299999999999998</v>
      </c>
      <c r="E10" s="209" t="s">
        <v>34</v>
      </c>
      <c r="F10" s="314">
        <f t="shared" si="0"/>
        <v>1.1527324539228889E-2</v>
      </c>
      <c r="G10" s="314">
        <f>IF(SUM($H$4:H10)=0,0,IF(H10&gt;0,0,(1+G9)*(1+F10)-1))</f>
        <v>0</v>
      </c>
      <c r="H10" s="320"/>
    </row>
    <row r="11" spans="1:10" ht="15" hidden="1" customHeight="1" thickBot="1" x14ac:dyDescent="0.35">
      <c r="A11" s="207">
        <v>34759</v>
      </c>
      <c r="B11" s="285">
        <v>112.035</v>
      </c>
      <c r="C11" s="208">
        <v>1.81</v>
      </c>
      <c r="D11" s="208">
        <v>4.3899999999999997</v>
      </c>
      <c r="E11" s="209" t="s">
        <v>34</v>
      </c>
      <c r="F11" s="314">
        <f t="shared" si="0"/>
        <v>1.8139023437145019E-2</v>
      </c>
      <c r="G11" s="314">
        <f>IF(SUM($H$4:H11)=0,0,IF(H11&gt;0,0,(1+G10)*(1+F11)-1))</f>
        <v>0</v>
      </c>
      <c r="H11" s="320"/>
    </row>
    <row r="12" spans="1:10" ht="15" hidden="1" customHeight="1" thickBot="1" x14ac:dyDescent="0.35">
      <c r="A12" s="207">
        <v>34790</v>
      </c>
      <c r="B12" s="285">
        <v>114.614</v>
      </c>
      <c r="C12" s="208">
        <v>2.2999999999999998</v>
      </c>
      <c r="D12" s="208">
        <v>6.79</v>
      </c>
      <c r="E12" s="209" t="s">
        <v>34</v>
      </c>
      <c r="F12" s="314">
        <f t="shared" si="0"/>
        <v>2.301959209175708E-2</v>
      </c>
      <c r="G12" s="314">
        <f>IF(SUM($H$4:H12)=0,0,IF(H12&gt;0,0,(1+G11)*(1+F12)-1))</f>
        <v>0</v>
      </c>
      <c r="H12" s="320"/>
    </row>
    <row r="13" spans="1:10" ht="15" hidden="1" customHeight="1" thickBot="1" x14ac:dyDescent="0.35">
      <c r="A13" s="207">
        <v>34820</v>
      </c>
      <c r="B13" s="285">
        <v>115.071</v>
      </c>
      <c r="C13" s="208">
        <v>0.4</v>
      </c>
      <c r="D13" s="208">
        <v>7.22</v>
      </c>
      <c r="E13" s="209" t="s">
        <v>34</v>
      </c>
      <c r="F13" s="314">
        <f t="shared" si="0"/>
        <v>3.9872964908300723E-3</v>
      </c>
      <c r="G13" s="314">
        <f>IF(SUM($H$4:H13)=0,0,IF(H13&gt;0,0,(1+G12)*(1+F13)-1))</f>
        <v>0</v>
      </c>
      <c r="H13" s="320"/>
    </row>
    <row r="14" spans="1:10" ht="15" hidden="1" customHeight="1" thickBot="1" x14ac:dyDescent="0.35">
      <c r="A14" s="207">
        <v>34851</v>
      </c>
      <c r="B14" s="285">
        <v>118.09</v>
      </c>
      <c r="C14" s="208">
        <v>2.62</v>
      </c>
      <c r="D14" s="208">
        <v>10.029999999999999</v>
      </c>
      <c r="E14" s="209" t="s">
        <v>34</v>
      </c>
      <c r="F14" s="314">
        <f t="shared" si="0"/>
        <v>2.6235976049569398E-2</v>
      </c>
      <c r="G14" s="314">
        <f>IF(SUM($H$4:H14)=0,0,IF(H14&gt;0,0,(1+G13)*(1+F14)-1))</f>
        <v>0</v>
      </c>
      <c r="H14" s="320"/>
    </row>
    <row r="15" spans="1:10" ht="15" hidden="1" customHeight="1" thickBot="1" x14ac:dyDescent="0.35">
      <c r="A15" s="207">
        <v>34881</v>
      </c>
      <c r="B15" s="285">
        <v>120.733</v>
      </c>
      <c r="C15" s="208">
        <v>2.2400000000000002</v>
      </c>
      <c r="D15" s="208">
        <v>12.49</v>
      </c>
      <c r="E15" s="209" t="s">
        <v>34</v>
      </c>
      <c r="F15" s="314">
        <f t="shared" si="0"/>
        <v>2.2381234651537074E-2</v>
      </c>
      <c r="G15" s="314">
        <f>IF(SUM($H$4:H15)=0,0,IF(H15&gt;0,0,(1+G14)*(1+F15)-1))</f>
        <v>0</v>
      </c>
      <c r="H15" s="320"/>
    </row>
    <row r="16" spans="1:10" ht="15" hidden="1" customHeight="1" thickBot="1" x14ac:dyDescent="0.35">
      <c r="A16" s="207">
        <v>34912</v>
      </c>
      <c r="B16" s="285">
        <v>122.289</v>
      </c>
      <c r="C16" s="208">
        <v>1.29</v>
      </c>
      <c r="D16" s="208">
        <v>13.94</v>
      </c>
      <c r="E16" s="209">
        <v>22.29</v>
      </c>
      <c r="F16" s="314">
        <f t="shared" si="0"/>
        <v>1.2887942815965836E-2</v>
      </c>
      <c r="G16" s="314">
        <f>IF(SUM($H$4:H16)=0,0,IF(H16&gt;0,0,(1+G15)*(1+F16)-1))</f>
        <v>0</v>
      </c>
      <c r="H16" s="320"/>
    </row>
    <row r="17" spans="1:16" ht="15" hidden="1" customHeight="1" thickBot="1" x14ac:dyDescent="0.35">
      <c r="A17" s="207">
        <v>34943</v>
      </c>
      <c r="B17" s="285">
        <v>120.967</v>
      </c>
      <c r="C17" s="208">
        <v>-1.08</v>
      </c>
      <c r="D17" s="208">
        <v>12.71</v>
      </c>
      <c r="E17" s="209">
        <v>19.12</v>
      </c>
      <c r="F17" s="314">
        <f t="shared" si="0"/>
        <v>-1.081045719565954E-2</v>
      </c>
      <c r="G17" s="314">
        <f>IF(SUM($H$4:H17)=0,0,IF(H17&gt;0,0,(1+G16)*(1+F17)-1))</f>
        <v>0</v>
      </c>
      <c r="H17" s="320"/>
    </row>
    <row r="18" spans="1:16" ht="15" hidden="1" customHeight="1" thickBot="1" x14ac:dyDescent="0.35">
      <c r="A18" s="207">
        <v>34973</v>
      </c>
      <c r="B18" s="285">
        <v>121.241</v>
      </c>
      <c r="C18" s="208">
        <v>0.23</v>
      </c>
      <c r="D18" s="208">
        <v>12.97</v>
      </c>
      <c r="E18" s="209">
        <v>16.420000000000002</v>
      </c>
      <c r="F18" s="314">
        <f t="shared" si="0"/>
        <v>2.2650805591608592E-3</v>
      </c>
      <c r="G18" s="314">
        <f>IF(SUM($H$4:H18)=0,0,IF(H18&gt;0,0,(1+G17)*(1+F18)-1))</f>
        <v>0</v>
      </c>
      <c r="H18" s="320"/>
    </row>
    <row r="19" spans="1:16" ht="15" hidden="1" customHeight="1" thickBot="1" x14ac:dyDescent="0.35">
      <c r="A19" s="207">
        <v>35004</v>
      </c>
      <c r="B19" s="285">
        <v>122.85</v>
      </c>
      <c r="C19" s="208">
        <v>1.33</v>
      </c>
      <c r="D19" s="208">
        <v>14.47</v>
      </c>
      <c r="E19" s="209">
        <v>15.11</v>
      </c>
      <c r="F19" s="314">
        <f t="shared" si="0"/>
        <v>1.327108816324496E-2</v>
      </c>
      <c r="G19" s="314">
        <f>IF(SUM($H$4:H19)=0,0,IF(H19&gt;0,0,(1+G18)*(1+F19)-1))</f>
        <v>0</v>
      </c>
      <c r="H19" s="320"/>
    </row>
    <row r="20" spans="1:16" ht="15" hidden="1" customHeight="1" thickBot="1" x14ac:dyDescent="0.35">
      <c r="A20" s="210">
        <v>35034</v>
      </c>
      <c r="B20" s="286">
        <v>123.187</v>
      </c>
      <c r="C20" s="211">
        <v>0.27</v>
      </c>
      <c r="D20" s="211">
        <v>14.78</v>
      </c>
      <c r="E20" s="212">
        <v>14.78</v>
      </c>
      <c r="F20" s="314">
        <f t="shared" si="0"/>
        <v>2.7431827431827482E-3</v>
      </c>
      <c r="G20" s="314">
        <f>IF(SUM($H$4:H20)=0,0,IF(H20&gt;0,0,(1+G19)*(1+F20)-1))</f>
        <v>0</v>
      </c>
      <c r="H20" s="320"/>
    </row>
    <row r="21" spans="1:16" ht="15" hidden="1" customHeight="1" thickBot="1" x14ac:dyDescent="0.35">
      <c r="A21" s="213">
        <v>35065</v>
      </c>
      <c r="B21" s="287">
        <v>125.39700000000001</v>
      </c>
      <c r="C21" s="214">
        <v>1.79</v>
      </c>
      <c r="D21" s="214">
        <v>1.79</v>
      </c>
      <c r="E21" s="215">
        <v>15.27</v>
      </c>
      <c r="F21" s="314">
        <f t="shared" si="0"/>
        <v>1.7940204729395282E-2</v>
      </c>
      <c r="G21" s="314">
        <f>IF(SUM($H$4:H21)=0,0,IF(H21&gt;0,0,(1+G20)*(1+F21)-1))</f>
        <v>0</v>
      </c>
      <c r="H21" s="320"/>
      <c r="P21" s="352"/>
    </row>
    <row r="22" spans="1:16" ht="15" hidden="1" customHeight="1" thickBot="1" x14ac:dyDescent="0.35">
      <c r="A22" s="207">
        <v>35096</v>
      </c>
      <c r="B22" s="285">
        <v>126.35299999999999</v>
      </c>
      <c r="C22" s="208">
        <v>0.76</v>
      </c>
      <c r="D22" s="208">
        <v>2.57</v>
      </c>
      <c r="E22" s="209">
        <v>14.83</v>
      </c>
      <c r="F22" s="314">
        <f t="shared" si="0"/>
        <v>7.6237868529549502E-3</v>
      </c>
      <c r="G22" s="314">
        <f>IF(SUM($H$4:H22)=0,0,IF(H22&gt;0,0,(1+G21)*(1+F22)-1))</f>
        <v>0</v>
      </c>
      <c r="H22" s="320"/>
    </row>
    <row r="23" spans="1:16" ht="15" hidden="1" customHeight="1" thickBot="1" x14ac:dyDescent="0.35">
      <c r="A23" s="207">
        <v>35125</v>
      </c>
      <c r="B23" s="285">
        <v>126.627</v>
      </c>
      <c r="C23" s="208">
        <v>0.22</v>
      </c>
      <c r="D23" s="208">
        <v>2.79</v>
      </c>
      <c r="E23" s="209">
        <v>13.02</v>
      </c>
      <c r="F23" s="314">
        <f t="shared" si="0"/>
        <v>2.1685278545029441E-3</v>
      </c>
      <c r="G23" s="314">
        <f>IF(SUM($H$4:H23)=0,0,IF(H23&gt;0,0,(1+G22)*(1+F23)-1))</f>
        <v>0</v>
      </c>
      <c r="H23" s="320"/>
    </row>
    <row r="24" spans="1:16" ht="15" hidden="1" customHeight="1" thickBot="1" x14ac:dyDescent="0.35">
      <c r="A24" s="207">
        <v>35156</v>
      </c>
      <c r="B24" s="285">
        <v>127.509</v>
      </c>
      <c r="C24" s="208">
        <v>0.7</v>
      </c>
      <c r="D24" s="208">
        <v>3.51</v>
      </c>
      <c r="E24" s="209">
        <v>11.25</v>
      </c>
      <c r="F24" s="314">
        <f t="shared" si="0"/>
        <v>6.9653391456798719E-3</v>
      </c>
      <c r="G24" s="314">
        <f>IF(SUM($H$4:H24)=0,0,IF(H24&gt;0,0,(1+G23)*(1+F24)-1))</f>
        <v>0</v>
      </c>
      <c r="H24" s="320"/>
    </row>
    <row r="25" spans="1:16" ht="15" hidden="1" customHeight="1" thickBot="1" x14ac:dyDescent="0.35">
      <c r="A25" s="207">
        <v>35186</v>
      </c>
      <c r="B25" s="285">
        <v>129.655</v>
      </c>
      <c r="C25" s="208">
        <v>1.68</v>
      </c>
      <c r="D25" s="208">
        <v>5.25</v>
      </c>
      <c r="E25" s="209">
        <v>12.67</v>
      </c>
      <c r="F25" s="314">
        <f t="shared" si="0"/>
        <v>1.6830184535993498E-2</v>
      </c>
      <c r="G25" s="314">
        <f>IF(SUM($H$4:H25)=0,0,IF(H25&gt;0,0,(1+G24)*(1+F25)-1))</f>
        <v>0</v>
      </c>
      <c r="H25" s="320"/>
    </row>
    <row r="26" spans="1:16" ht="15" hidden="1" customHeight="1" thickBot="1" x14ac:dyDescent="0.35">
      <c r="A26" s="207">
        <v>35217</v>
      </c>
      <c r="B26" s="285">
        <v>131.24</v>
      </c>
      <c r="C26" s="208">
        <v>1.22</v>
      </c>
      <c r="D26" s="208">
        <v>6.54</v>
      </c>
      <c r="E26" s="209">
        <v>11.14</v>
      </c>
      <c r="F26" s="314">
        <f t="shared" si="0"/>
        <v>1.2224750298870157E-2</v>
      </c>
      <c r="G26" s="314">
        <f>IF(SUM($H$4:H26)=0,0,IF(H26&gt;0,0,(1+G25)*(1+F26)-1))</f>
        <v>0</v>
      </c>
      <c r="H26" s="320"/>
    </row>
    <row r="27" spans="1:16" ht="15" hidden="1" customHeight="1" thickBot="1" x14ac:dyDescent="0.35">
      <c r="A27" s="207">
        <v>35247</v>
      </c>
      <c r="B27" s="285">
        <v>132.67400000000001</v>
      </c>
      <c r="C27" s="208">
        <v>1.0900000000000001</v>
      </c>
      <c r="D27" s="208">
        <v>7.7</v>
      </c>
      <c r="E27" s="209">
        <v>9.89</v>
      </c>
      <c r="F27" s="314">
        <f t="shared" si="0"/>
        <v>1.0926546784516988E-2</v>
      </c>
      <c r="G27" s="314">
        <f>IF(SUM($H$4:H27)=0,0,IF(H27&gt;0,0,(1+G26)*(1+F27)-1))</f>
        <v>0</v>
      </c>
      <c r="H27" s="320"/>
    </row>
    <row r="28" spans="1:16" ht="15" hidden="1" customHeight="1" thickBot="1" x14ac:dyDescent="0.35">
      <c r="A28" s="207">
        <v>35278</v>
      </c>
      <c r="B28" s="285">
        <v>132.679</v>
      </c>
      <c r="C28" s="208">
        <v>0</v>
      </c>
      <c r="D28" s="208">
        <v>7.71</v>
      </c>
      <c r="E28" s="209">
        <v>8.5</v>
      </c>
      <c r="F28" s="314">
        <f t="shared" si="0"/>
        <v>3.7686359045441264E-5</v>
      </c>
      <c r="G28" s="314">
        <f>IF(SUM($H$4:H28)=0,0,IF(H28&gt;0,0,(1+G27)*(1+F28)-1))</f>
        <v>0</v>
      </c>
      <c r="H28" s="320"/>
    </row>
    <row r="29" spans="1:16" ht="15" hidden="1" customHeight="1" thickBot="1" x14ac:dyDescent="0.35">
      <c r="A29" s="207">
        <v>35309</v>
      </c>
      <c r="B29" s="285">
        <v>132.84899999999999</v>
      </c>
      <c r="C29" s="208">
        <v>0.13</v>
      </c>
      <c r="D29" s="208">
        <v>7.84</v>
      </c>
      <c r="E29" s="209">
        <v>9.82</v>
      </c>
      <c r="F29" s="314">
        <f t="shared" si="0"/>
        <v>1.2812879204695538E-3</v>
      </c>
      <c r="G29" s="314">
        <f>IF(SUM($H$4:H29)=0,0,IF(H29&gt;0,0,(1+G28)*(1+F29)-1))</f>
        <v>0</v>
      </c>
      <c r="H29" s="320"/>
    </row>
    <row r="30" spans="1:16" ht="15" hidden="1" customHeight="1" thickBot="1" x14ac:dyDescent="0.35">
      <c r="A30" s="207">
        <v>35339</v>
      </c>
      <c r="B30" s="285">
        <v>133.14099999999999</v>
      </c>
      <c r="C30" s="208">
        <v>0.22</v>
      </c>
      <c r="D30" s="208">
        <v>8.08</v>
      </c>
      <c r="E30" s="209">
        <v>9.82</v>
      </c>
      <c r="F30" s="314">
        <f t="shared" si="0"/>
        <v>2.1979841775248143E-3</v>
      </c>
      <c r="G30" s="314">
        <f>IF(SUM($H$4:H30)=0,0,IF(H30&gt;0,0,(1+G29)*(1+F30)-1))</f>
        <v>0</v>
      </c>
      <c r="H30" s="320"/>
    </row>
    <row r="31" spans="1:16" ht="15" hidden="1" customHeight="1" thickBot="1" x14ac:dyDescent="0.35">
      <c r="A31" s="207">
        <v>35370</v>
      </c>
      <c r="B31" s="285">
        <v>133.517</v>
      </c>
      <c r="C31" s="208">
        <v>0.28000000000000003</v>
      </c>
      <c r="D31" s="208">
        <v>8.39</v>
      </c>
      <c r="E31" s="209">
        <v>8.68</v>
      </c>
      <c r="F31" s="314">
        <f t="shared" si="0"/>
        <v>2.8240737263502957E-3</v>
      </c>
      <c r="G31" s="314">
        <f>IF(SUM($H$4:H31)=0,0,IF(H31&gt;0,0,(1+G30)*(1+F31)-1))</f>
        <v>0</v>
      </c>
      <c r="H31" s="320"/>
    </row>
    <row r="32" spans="1:16" ht="15" hidden="1" customHeight="1" thickBot="1" x14ac:dyDescent="0.35">
      <c r="A32" s="210">
        <v>35400</v>
      </c>
      <c r="B32" s="286">
        <v>134.68899999999999</v>
      </c>
      <c r="C32" s="211">
        <v>0.88</v>
      </c>
      <c r="D32" s="211">
        <v>9.34</v>
      </c>
      <c r="E32" s="212">
        <v>9.34</v>
      </c>
      <c r="F32" s="314">
        <f t="shared" si="0"/>
        <v>8.7779084311361277E-3</v>
      </c>
      <c r="G32" s="314">
        <f>IF(SUM($H$4:H32)=0,0,IF(H32&gt;0,0,(1+G31)*(1+F32)-1))</f>
        <v>0</v>
      </c>
      <c r="H32" s="320"/>
    </row>
    <row r="33" spans="1:8" ht="15" hidden="1" customHeight="1" thickBot="1" x14ac:dyDescent="0.35">
      <c r="A33" s="213">
        <v>35431</v>
      </c>
      <c r="B33" s="287">
        <v>136.81399999999999</v>
      </c>
      <c r="C33" s="214">
        <v>1.58</v>
      </c>
      <c r="D33" s="214">
        <v>1.58</v>
      </c>
      <c r="E33" s="215">
        <v>9.1</v>
      </c>
      <c r="F33" s="314">
        <f t="shared" si="0"/>
        <v>1.5777086473282909E-2</v>
      </c>
      <c r="G33" s="314">
        <f>IF(SUM($H$4:H33)=0,0,IF(H33&gt;0,0,(1+G32)*(1+F33)-1))</f>
        <v>0</v>
      </c>
      <c r="H33" s="320"/>
    </row>
    <row r="34" spans="1:8" ht="15" hidden="1" customHeight="1" thickBot="1" x14ac:dyDescent="0.35">
      <c r="A34" s="207">
        <v>35462</v>
      </c>
      <c r="B34" s="285">
        <v>137.38999999999999</v>
      </c>
      <c r="C34" s="208">
        <v>0.42</v>
      </c>
      <c r="D34" s="208">
        <v>2.0099999999999998</v>
      </c>
      <c r="E34" s="209">
        <v>8.74</v>
      </c>
      <c r="F34" s="314">
        <f t="shared" si="0"/>
        <v>4.2100954580670535E-3</v>
      </c>
      <c r="G34" s="314">
        <f>IF(SUM($H$4:H34)=0,0,IF(H34&gt;0,0,(1+G33)*(1+F34)-1))</f>
        <v>0</v>
      </c>
      <c r="H34" s="320"/>
    </row>
    <row r="35" spans="1:8" ht="15" hidden="1" customHeight="1" thickBot="1" x14ac:dyDescent="0.35">
      <c r="A35" s="207">
        <v>35490</v>
      </c>
      <c r="B35" s="285">
        <v>138.99</v>
      </c>
      <c r="C35" s="208">
        <v>1.1599999999999999</v>
      </c>
      <c r="D35" s="208">
        <v>3.19</v>
      </c>
      <c r="E35" s="209">
        <v>9.76</v>
      </c>
      <c r="F35" s="314">
        <f t="shared" si="0"/>
        <v>1.1645680180508267E-2</v>
      </c>
      <c r="G35" s="314">
        <f>IF(SUM($H$4:H35)=0,0,IF(H35&gt;0,0,(1+G34)*(1+F35)-1))</f>
        <v>0</v>
      </c>
      <c r="H35" s="320"/>
    </row>
    <row r="36" spans="1:8" ht="15" hidden="1" customHeight="1" thickBot="1" x14ac:dyDescent="0.35">
      <c r="A36" s="207">
        <v>35521</v>
      </c>
      <c r="B36" s="285">
        <v>139.80699999999999</v>
      </c>
      <c r="C36" s="208">
        <v>0.59</v>
      </c>
      <c r="D36" s="208">
        <v>3.8</v>
      </c>
      <c r="E36" s="209">
        <v>9.64</v>
      </c>
      <c r="F36" s="314">
        <f t="shared" si="0"/>
        <v>5.8781207281097814E-3</v>
      </c>
      <c r="G36" s="314">
        <f>IF(SUM($H$4:H36)=0,0,IF(H36&gt;0,0,(1+G35)*(1+F36)-1))</f>
        <v>0</v>
      </c>
      <c r="H36" s="320"/>
    </row>
    <row r="37" spans="1:8" ht="15" hidden="1" customHeight="1" thickBot="1" x14ac:dyDescent="0.35">
      <c r="A37" s="207">
        <v>35551</v>
      </c>
      <c r="B37" s="285">
        <v>140.22900000000001</v>
      </c>
      <c r="C37" s="208">
        <v>0.3</v>
      </c>
      <c r="D37" s="208">
        <v>4.1100000000000003</v>
      </c>
      <c r="E37" s="209">
        <v>8.16</v>
      </c>
      <c r="F37" s="314">
        <f t="shared" si="0"/>
        <v>3.018446858884305E-3</v>
      </c>
      <c r="G37" s="314">
        <f>IF(SUM($H$4:H37)=0,0,IF(H37&gt;0,0,(1+G36)*(1+F37)-1))</f>
        <v>0</v>
      </c>
      <c r="H37" s="320"/>
    </row>
    <row r="38" spans="1:8" ht="15" hidden="1" customHeight="1" thickBot="1" x14ac:dyDescent="0.35">
      <c r="A38" s="207">
        <v>35582</v>
      </c>
      <c r="B38" s="285">
        <v>141.20699999999999</v>
      </c>
      <c r="C38" s="208">
        <v>0.7</v>
      </c>
      <c r="D38" s="208">
        <v>4.84</v>
      </c>
      <c r="E38" s="209">
        <v>7.59</v>
      </c>
      <c r="F38" s="314">
        <f t="shared" si="0"/>
        <v>6.9743063132445826E-3</v>
      </c>
      <c r="G38" s="314">
        <f>IF(SUM($H$4:H38)=0,0,IF(H38&gt;0,0,(1+G37)*(1+F38)-1))</f>
        <v>0</v>
      </c>
      <c r="H38" s="320"/>
    </row>
    <row r="39" spans="1:8" ht="15" hidden="1" customHeight="1" thickBot="1" x14ac:dyDescent="0.35">
      <c r="A39" s="207">
        <v>35612</v>
      </c>
      <c r="B39" s="285">
        <v>141.33000000000001</v>
      </c>
      <c r="C39" s="208">
        <v>0.09</v>
      </c>
      <c r="D39" s="208">
        <v>4.93</v>
      </c>
      <c r="E39" s="209">
        <v>6.52</v>
      </c>
      <c r="F39" s="314">
        <f t="shared" si="0"/>
        <v>8.7106163292194339E-4</v>
      </c>
      <c r="G39" s="314">
        <f>IF(SUM($H$4:H39)=0,0,IF(H39&gt;0,0,(1+G38)*(1+F39)-1))</f>
        <v>0</v>
      </c>
      <c r="H39" s="320"/>
    </row>
    <row r="40" spans="1:8" ht="15" hidden="1" customHeight="1" thickBot="1" x14ac:dyDescent="0.35">
      <c r="A40" s="207">
        <v>35643</v>
      </c>
      <c r="B40" s="285">
        <v>141.268</v>
      </c>
      <c r="C40" s="208">
        <v>-0.04</v>
      </c>
      <c r="D40" s="208">
        <v>4.88</v>
      </c>
      <c r="E40" s="209">
        <v>6.47</v>
      </c>
      <c r="F40" s="314">
        <f t="shared" si="0"/>
        <v>-4.3868959173576361E-4</v>
      </c>
      <c r="G40" s="314">
        <f>IF(SUM($H$4:H40)=0,0,IF(H40&gt;0,0,(1+G39)*(1+F40)-1))</f>
        <v>0</v>
      </c>
      <c r="H40" s="320"/>
    </row>
    <row r="41" spans="1:8" ht="15" hidden="1" customHeight="1" thickBot="1" x14ac:dyDescent="0.35">
      <c r="A41" s="207">
        <v>35674</v>
      </c>
      <c r="B41" s="285">
        <v>142.101</v>
      </c>
      <c r="C41" s="208">
        <v>0.59</v>
      </c>
      <c r="D41" s="208">
        <v>5.5</v>
      </c>
      <c r="E41" s="209">
        <v>6.96</v>
      </c>
      <c r="F41" s="314">
        <f t="shared" si="0"/>
        <v>5.8965937084123343E-3</v>
      </c>
      <c r="G41" s="314">
        <f>IF(SUM($H$4:H41)=0,0,IF(H41&gt;0,0,(1+G40)*(1+F41)-1))</f>
        <v>0</v>
      </c>
      <c r="H41" s="320"/>
    </row>
    <row r="42" spans="1:8" ht="15" hidden="1" customHeight="1" thickBot="1" x14ac:dyDescent="0.35">
      <c r="A42" s="207">
        <v>35704</v>
      </c>
      <c r="B42" s="285">
        <v>142.58699999999999</v>
      </c>
      <c r="C42" s="208">
        <v>0.34</v>
      </c>
      <c r="D42" s="208">
        <v>5.86</v>
      </c>
      <c r="E42" s="209">
        <v>7.09</v>
      </c>
      <c r="F42" s="314">
        <f t="shared" si="0"/>
        <v>3.4201026030780124E-3</v>
      </c>
      <c r="G42" s="314">
        <f>IF(SUM($H$4:H42)=0,0,IF(H42&gt;0,0,(1+G41)*(1+F42)-1))</f>
        <v>0</v>
      </c>
      <c r="H42" s="320"/>
    </row>
    <row r="43" spans="1:8" ht="15" hidden="1" customHeight="1" thickBot="1" x14ac:dyDescent="0.35">
      <c r="A43" s="207">
        <v>35735</v>
      </c>
      <c r="B43" s="285">
        <v>143.77099999999999</v>
      </c>
      <c r="C43" s="208">
        <v>0.83</v>
      </c>
      <c r="D43" s="208">
        <v>6.74</v>
      </c>
      <c r="E43" s="209">
        <v>7.68</v>
      </c>
      <c r="F43" s="314">
        <f t="shared" si="0"/>
        <v>8.3037023010512634E-3</v>
      </c>
      <c r="G43" s="314">
        <f>IF(SUM($H$4:H43)=0,0,IF(H43&gt;0,0,(1+G42)*(1+F43)-1))</f>
        <v>0</v>
      </c>
      <c r="H43" s="320"/>
    </row>
    <row r="44" spans="1:8" ht="15" hidden="1" customHeight="1" thickBot="1" x14ac:dyDescent="0.35">
      <c r="A44" s="210">
        <v>35765</v>
      </c>
      <c r="B44" s="286">
        <v>144.76499999999999</v>
      </c>
      <c r="C44" s="211">
        <v>0.69</v>
      </c>
      <c r="D44" s="211">
        <v>7.48</v>
      </c>
      <c r="E44" s="212">
        <v>7.48</v>
      </c>
      <c r="F44" s="314">
        <f t="shared" si="0"/>
        <v>6.9137725966990082E-3</v>
      </c>
      <c r="G44" s="314">
        <f>IF(SUM($H$4:H44)=0,0,IF(H44&gt;0,0,(1+G43)*(1+F44)-1))</f>
        <v>0</v>
      </c>
      <c r="H44" s="320"/>
    </row>
    <row r="45" spans="1:8" ht="15" hidden="1" customHeight="1" thickBot="1" x14ac:dyDescent="0.35">
      <c r="A45" s="213">
        <v>35796</v>
      </c>
      <c r="B45" s="287">
        <v>146.03800000000001</v>
      </c>
      <c r="C45" s="214">
        <v>0.88</v>
      </c>
      <c r="D45" s="214">
        <v>0.88</v>
      </c>
      <c r="E45" s="215">
        <v>6.74</v>
      </c>
      <c r="F45" s="314">
        <f t="shared" si="0"/>
        <v>8.7935619797605558E-3</v>
      </c>
      <c r="G45" s="314">
        <f>IF(SUM($H$4:H45)=0,0,IF(H45&gt;0,0,(1+G44)*(1+F45)-1))</f>
        <v>0</v>
      </c>
      <c r="H45" s="320"/>
    </row>
    <row r="46" spans="1:8" ht="15" hidden="1" customHeight="1" thickBot="1" x14ac:dyDescent="0.35">
      <c r="A46" s="207">
        <v>35827</v>
      </c>
      <c r="B46" s="285">
        <v>146.06700000000001</v>
      </c>
      <c r="C46" s="208">
        <v>0.02</v>
      </c>
      <c r="D46" s="208">
        <v>0.9</v>
      </c>
      <c r="E46" s="209">
        <v>6.32</v>
      </c>
      <c r="F46" s="314">
        <f t="shared" si="0"/>
        <v>1.9857845218362868E-4</v>
      </c>
      <c r="G46" s="314">
        <f>IF(SUM($H$4:H46)=0,0,IF(H46&gt;0,0,(1+G45)*(1+F46)-1))</f>
        <v>0</v>
      </c>
      <c r="H46" s="320"/>
    </row>
    <row r="47" spans="1:8" ht="15" hidden="1" customHeight="1" thickBot="1" x14ac:dyDescent="0.35">
      <c r="A47" s="207">
        <v>35855</v>
      </c>
      <c r="B47" s="285">
        <v>146.40799999999999</v>
      </c>
      <c r="C47" s="208">
        <v>0.23</v>
      </c>
      <c r="D47" s="208">
        <v>1.1299999999999999</v>
      </c>
      <c r="E47" s="209">
        <v>5.34</v>
      </c>
      <c r="F47" s="314">
        <f t="shared" si="0"/>
        <v>2.3345451060128308E-3</v>
      </c>
      <c r="G47" s="314">
        <f>IF(SUM($H$4:H47)=0,0,IF(H47&gt;0,0,(1+G46)*(1+F47)-1))</f>
        <v>0</v>
      </c>
      <c r="H47" s="320"/>
    </row>
    <row r="48" spans="1:8" ht="15" hidden="1" customHeight="1" thickBot="1" x14ac:dyDescent="0.35">
      <c r="A48" s="207">
        <v>35886</v>
      </c>
      <c r="B48" s="285">
        <v>146.21100000000001</v>
      </c>
      <c r="C48" s="208">
        <v>-0.13</v>
      </c>
      <c r="D48" s="208">
        <v>1</v>
      </c>
      <c r="E48" s="209">
        <v>4.58</v>
      </c>
      <c r="F48" s="314">
        <f t="shared" si="0"/>
        <v>-1.3455548877109313E-3</v>
      </c>
      <c r="G48" s="314">
        <f>IF(SUM($H$4:H48)=0,0,IF(H48&gt;0,0,(1+G47)*(1+F48)-1))</f>
        <v>0</v>
      </c>
      <c r="H48" s="320"/>
    </row>
    <row r="49" spans="1:8" ht="15" hidden="1" customHeight="1" thickBot="1" x14ac:dyDescent="0.35">
      <c r="A49" s="207">
        <v>35916</v>
      </c>
      <c r="B49" s="285">
        <v>146.54400000000001</v>
      </c>
      <c r="C49" s="208">
        <v>0.23</v>
      </c>
      <c r="D49" s="208">
        <v>1.23</v>
      </c>
      <c r="E49" s="209">
        <v>4.5</v>
      </c>
      <c r="F49" s="314">
        <f t="shared" si="0"/>
        <v>2.277530418367979E-3</v>
      </c>
      <c r="G49" s="314">
        <f>IF(SUM($H$4:H49)=0,0,IF(H49&gt;0,0,(1+G48)*(1+F49)-1))</f>
        <v>0</v>
      </c>
      <c r="H49" s="320"/>
    </row>
    <row r="50" spans="1:8" ht="15" hidden="1" customHeight="1" thickBot="1" x14ac:dyDescent="0.35">
      <c r="A50" s="207">
        <v>35947</v>
      </c>
      <c r="B50" s="285">
        <v>146.95099999999999</v>
      </c>
      <c r="C50" s="208">
        <v>0.28000000000000003</v>
      </c>
      <c r="D50" s="208">
        <v>1.51</v>
      </c>
      <c r="E50" s="209">
        <v>4.07</v>
      </c>
      <c r="F50" s="314">
        <f t="shared" si="0"/>
        <v>2.7773228518395143E-3</v>
      </c>
      <c r="G50" s="314">
        <f>IF(SUM($H$4:H50)=0,0,IF(H50&gt;0,0,(1+G49)*(1+F50)-1))</f>
        <v>0</v>
      </c>
      <c r="H50" s="320"/>
    </row>
    <row r="51" spans="1:8" ht="15" hidden="1" customHeight="1" thickBot="1" x14ac:dyDescent="0.35">
      <c r="A51" s="207">
        <v>35977</v>
      </c>
      <c r="B51" s="285">
        <v>146.398</v>
      </c>
      <c r="C51" s="208">
        <v>-0.38</v>
      </c>
      <c r="D51" s="208">
        <v>1.1299999999999999</v>
      </c>
      <c r="E51" s="209">
        <v>3.59</v>
      </c>
      <c r="F51" s="314">
        <f t="shared" si="0"/>
        <v>-3.7631591482875093E-3</v>
      </c>
      <c r="G51" s="314">
        <f>IF(SUM($H$4:H51)=0,0,IF(H51&gt;0,0,(1+G50)*(1+F51)-1))</f>
        <v>0</v>
      </c>
      <c r="H51" s="320"/>
    </row>
    <row r="52" spans="1:8" ht="15" hidden="1" customHeight="1" thickBot="1" x14ac:dyDescent="0.35">
      <c r="A52" s="207">
        <v>36008</v>
      </c>
      <c r="B52" s="285">
        <v>146.14400000000001</v>
      </c>
      <c r="C52" s="208">
        <v>-0.17</v>
      </c>
      <c r="D52" s="208">
        <v>0.95</v>
      </c>
      <c r="E52" s="209">
        <v>3.45</v>
      </c>
      <c r="F52" s="314">
        <f t="shared" si="0"/>
        <v>-1.7349963797318457E-3</v>
      </c>
      <c r="G52" s="314">
        <f>IF(SUM($H$4:H52)=0,0,IF(H52&gt;0,0,(1+G51)*(1+F52)-1))</f>
        <v>0</v>
      </c>
      <c r="H52" s="320"/>
    </row>
    <row r="53" spans="1:8" ht="15" hidden="1" customHeight="1" thickBot="1" x14ac:dyDescent="0.35">
      <c r="A53" s="207">
        <v>36039</v>
      </c>
      <c r="B53" s="285">
        <v>146.11099999999999</v>
      </c>
      <c r="C53" s="208">
        <v>-0.02</v>
      </c>
      <c r="D53" s="208">
        <v>0.93</v>
      </c>
      <c r="E53" s="209">
        <v>2.82</v>
      </c>
      <c r="F53" s="314">
        <f t="shared" si="0"/>
        <v>-2.2580468578947688E-4</v>
      </c>
      <c r="G53" s="314">
        <f>IF(SUM($H$4:H53)=0,0,IF(H53&gt;0,0,(1+G52)*(1+F53)-1))</f>
        <v>0</v>
      </c>
      <c r="H53" s="320"/>
    </row>
    <row r="54" spans="1:8" ht="15" hidden="1" customHeight="1" thickBot="1" x14ac:dyDescent="0.35">
      <c r="A54" s="207">
        <v>36069</v>
      </c>
      <c r="B54" s="285">
        <v>146.06299999999999</v>
      </c>
      <c r="C54" s="208">
        <v>-0.03</v>
      </c>
      <c r="D54" s="208">
        <v>0.9</v>
      </c>
      <c r="E54" s="209">
        <v>2.44</v>
      </c>
      <c r="F54" s="314">
        <f t="shared" si="0"/>
        <v>-3.2851736008920884E-4</v>
      </c>
      <c r="G54" s="314">
        <f>IF(SUM($H$4:H54)=0,0,IF(H54&gt;0,0,(1+G53)*(1+F54)-1))</f>
        <v>0</v>
      </c>
      <c r="H54" s="320"/>
    </row>
    <row r="55" spans="1:8" ht="15" hidden="1" customHeight="1" thickBot="1" x14ac:dyDescent="0.35">
      <c r="A55" s="207">
        <v>36100</v>
      </c>
      <c r="B55" s="285">
        <v>145.797</v>
      </c>
      <c r="C55" s="208">
        <v>-0.18</v>
      </c>
      <c r="D55" s="208">
        <v>0.71</v>
      </c>
      <c r="E55" s="209">
        <v>1.41</v>
      </c>
      <c r="F55" s="314">
        <f t="shared" si="0"/>
        <v>-1.8211319772973855E-3</v>
      </c>
      <c r="G55" s="314">
        <f>IF(SUM($H$4:H55)=0,0,IF(H55&gt;0,0,(1+G54)*(1+F55)-1))</f>
        <v>0</v>
      </c>
      <c r="H55" s="320"/>
    </row>
    <row r="56" spans="1:8" ht="15" hidden="1" customHeight="1" thickBot="1" x14ac:dyDescent="0.35">
      <c r="A56" s="210">
        <v>36130</v>
      </c>
      <c r="B56" s="286">
        <v>147.23099999999999</v>
      </c>
      <c r="C56" s="211">
        <v>0.98</v>
      </c>
      <c r="D56" s="211">
        <v>1.7</v>
      </c>
      <c r="E56" s="212">
        <v>1.7</v>
      </c>
      <c r="F56" s="314">
        <f t="shared" si="0"/>
        <v>9.8355933249654193E-3</v>
      </c>
      <c r="G56" s="314">
        <f>IF(SUM($H$4:H56)=0,0,IF(H56&gt;0,0,(1+G55)*(1+F56)-1))</f>
        <v>0</v>
      </c>
      <c r="H56" s="320"/>
    </row>
    <row r="57" spans="1:8" ht="15" hidden="1" customHeight="1" thickBot="1" x14ac:dyDescent="0.35">
      <c r="A57" s="213">
        <v>36161</v>
      </c>
      <c r="B57" s="287">
        <v>148.92099999999999</v>
      </c>
      <c r="C57" s="214">
        <v>1.1499999999999999</v>
      </c>
      <c r="D57" s="214">
        <v>1.1499999999999999</v>
      </c>
      <c r="E57" s="215">
        <v>1.97</v>
      </c>
      <c r="F57" s="314">
        <f t="shared" si="0"/>
        <v>1.1478560900897161E-2</v>
      </c>
      <c r="G57" s="314">
        <f>IF(SUM($H$4:H57)=0,0,IF(H57&gt;0,0,(1+G56)*(1+F57)-1))</f>
        <v>0</v>
      </c>
      <c r="H57" s="320"/>
    </row>
    <row r="58" spans="1:8" ht="15" hidden="1" customHeight="1" thickBot="1" x14ac:dyDescent="0.35">
      <c r="A58" s="207">
        <v>36192</v>
      </c>
      <c r="B58" s="285">
        <v>155.52799999999999</v>
      </c>
      <c r="C58" s="208">
        <v>4.4400000000000004</v>
      </c>
      <c r="D58" s="208">
        <v>5.64</v>
      </c>
      <c r="E58" s="209">
        <v>6.48</v>
      </c>
      <c r="F58" s="314">
        <f t="shared" si="0"/>
        <v>4.4365804688391908E-2</v>
      </c>
      <c r="G58" s="314">
        <f>IF(SUM($H$4:H58)=0,0,IF(H58&gt;0,0,(1+G57)*(1+F58)-1))</f>
        <v>0</v>
      </c>
      <c r="H58" s="320"/>
    </row>
    <row r="59" spans="1:8" ht="15" hidden="1" customHeight="1" thickBot="1" x14ac:dyDescent="0.35">
      <c r="A59" s="207">
        <v>36220</v>
      </c>
      <c r="B59" s="285">
        <v>158.6</v>
      </c>
      <c r="C59" s="208">
        <v>1.98</v>
      </c>
      <c r="D59" s="208">
        <v>7.72</v>
      </c>
      <c r="E59" s="209">
        <v>8.33</v>
      </c>
      <c r="F59" s="314">
        <f t="shared" si="0"/>
        <v>1.975207036675064E-2</v>
      </c>
      <c r="G59" s="314">
        <f>IF(SUM($H$4:H59)=0,0,IF(H59&gt;0,0,(1+G58)*(1+F59)-1))</f>
        <v>0</v>
      </c>
      <c r="H59" s="320"/>
    </row>
    <row r="60" spans="1:8" ht="15" hidden="1" customHeight="1" thickBot="1" x14ac:dyDescent="0.35">
      <c r="A60" s="207">
        <v>36251</v>
      </c>
      <c r="B60" s="285">
        <v>158.64699999999999</v>
      </c>
      <c r="C60" s="208">
        <v>0.03</v>
      </c>
      <c r="D60" s="208">
        <v>7.75</v>
      </c>
      <c r="E60" s="209">
        <v>8.51</v>
      </c>
      <c r="F60" s="314">
        <f t="shared" si="0"/>
        <v>2.9634300126102353E-4</v>
      </c>
      <c r="G60" s="314">
        <f>IF(SUM($H$4:H60)=0,0,IF(H60&gt;0,0,(1+G59)*(1+F60)-1))</f>
        <v>0</v>
      </c>
      <c r="H60" s="320"/>
    </row>
    <row r="61" spans="1:8" ht="15" hidden="1" customHeight="1" thickBot="1" x14ac:dyDescent="0.35">
      <c r="A61" s="207">
        <v>36281</v>
      </c>
      <c r="B61" s="285">
        <v>158.1</v>
      </c>
      <c r="C61" s="208">
        <v>-0.34</v>
      </c>
      <c r="D61" s="208">
        <v>7.38</v>
      </c>
      <c r="E61" s="209">
        <v>7.89</v>
      </c>
      <c r="F61" s="314">
        <f t="shared" si="0"/>
        <v>-3.4479063581409619E-3</v>
      </c>
      <c r="G61" s="314">
        <f>IF(SUM($H$4:H61)=0,0,IF(H61&gt;0,0,(1+G60)*(1+F61)-1))</f>
        <v>0</v>
      </c>
      <c r="H61" s="320"/>
    </row>
    <row r="62" spans="1:8" ht="15" hidden="1" customHeight="1" thickBot="1" x14ac:dyDescent="0.35">
      <c r="A62" s="207">
        <v>36312</v>
      </c>
      <c r="B62" s="285">
        <v>159.71100000000001</v>
      </c>
      <c r="C62" s="208">
        <v>1.02</v>
      </c>
      <c r="D62" s="208">
        <v>8.48</v>
      </c>
      <c r="E62" s="209">
        <v>8.68</v>
      </c>
      <c r="F62" s="314">
        <f t="shared" si="0"/>
        <v>1.018975332068317E-2</v>
      </c>
      <c r="G62" s="314">
        <f>IF(SUM($H$4:H62)=0,0,IF(H62&gt;0,0,(1+G61)*(1+F62)-1))</f>
        <v>0</v>
      </c>
      <c r="H62" s="320"/>
    </row>
    <row r="63" spans="1:8" ht="15" hidden="1" customHeight="1" thickBot="1" x14ac:dyDescent="0.35">
      <c r="A63" s="207">
        <v>36342</v>
      </c>
      <c r="B63" s="285">
        <v>162.25299999999999</v>
      </c>
      <c r="C63" s="208">
        <v>1.59</v>
      </c>
      <c r="D63" s="208">
        <v>10.199999999999999</v>
      </c>
      <c r="E63" s="209">
        <v>10.83</v>
      </c>
      <c r="F63" s="314">
        <f t="shared" si="0"/>
        <v>1.591624872425812E-2</v>
      </c>
      <c r="G63" s="314">
        <f>IF(SUM($H$4:H63)=0,0,IF(H63&gt;0,0,(1+G62)*(1+F63)-1))</f>
        <v>0</v>
      </c>
      <c r="H63" s="320"/>
    </row>
    <row r="64" spans="1:8" ht="15" hidden="1" customHeight="1" thickBot="1" x14ac:dyDescent="0.35">
      <c r="A64" s="207">
        <v>36373</v>
      </c>
      <c r="B64" s="285">
        <v>164.61199999999999</v>
      </c>
      <c r="C64" s="208">
        <v>1.45</v>
      </c>
      <c r="D64" s="208">
        <v>11.81</v>
      </c>
      <c r="E64" s="209">
        <v>12.64</v>
      </c>
      <c r="F64" s="314">
        <f t="shared" si="0"/>
        <v>1.453902239095739E-2</v>
      </c>
      <c r="G64" s="314">
        <f>IF(SUM($H$4:H64)=0,0,IF(H64&gt;0,0,(1+G63)*(1+F64)-1))</f>
        <v>0</v>
      </c>
      <c r="H64" s="320"/>
    </row>
    <row r="65" spans="1:8" ht="15" hidden="1" customHeight="1" thickBot="1" x14ac:dyDescent="0.35">
      <c r="A65" s="207">
        <v>36404</v>
      </c>
      <c r="B65" s="285">
        <v>167.02799999999999</v>
      </c>
      <c r="C65" s="208">
        <v>1.47</v>
      </c>
      <c r="D65" s="208">
        <v>13.45</v>
      </c>
      <c r="E65" s="209">
        <v>14.32</v>
      </c>
      <c r="F65" s="314">
        <f t="shared" si="0"/>
        <v>1.46769372828226E-2</v>
      </c>
      <c r="G65" s="314">
        <f>IF(SUM($H$4:H65)=0,0,IF(H65&gt;0,0,(1+G64)*(1+F65)-1))</f>
        <v>0</v>
      </c>
      <c r="H65" s="320"/>
    </row>
    <row r="66" spans="1:8" ht="15" hidden="1" customHeight="1" thickBot="1" x14ac:dyDescent="0.35">
      <c r="A66" s="207">
        <v>36434</v>
      </c>
      <c r="B66" s="285">
        <v>170.18199999999999</v>
      </c>
      <c r="C66" s="208">
        <v>1.89</v>
      </c>
      <c r="D66" s="208">
        <v>15.59</v>
      </c>
      <c r="E66" s="209">
        <v>16.510000000000002</v>
      </c>
      <c r="F66" s="314">
        <f t="shared" si="0"/>
        <v>1.8883061522618982E-2</v>
      </c>
      <c r="G66" s="314">
        <f>IF(SUM($H$4:H66)=0,0,IF(H66&gt;0,0,(1+G65)*(1+F66)-1))</f>
        <v>0</v>
      </c>
      <c r="H66" s="320"/>
    </row>
    <row r="67" spans="1:8" ht="15" hidden="1" customHeight="1" thickBot="1" x14ac:dyDescent="0.35">
      <c r="A67" s="207">
        <v>36465</v>
      </c>
      <c r="B67" s="285">
        <v>174.49600000000001</v>
      </c>
      <c r="C67" s="208">
        <v>2.5299999999999998</v>
      </c>
      <c r="D67" s="208">
        <v>18.52</v>
      </c>
      <c r="E67" s="209">
        <v>19.68</v>
      </c>
      <c r="F67" s="314">
        <f t="shared" si="0"/>
        <v>2.5349331891739491E-2</v>
      </c>
      <c r="G67" s="314">
        <f>IF(SUM($H$4:H67)=0,0,IF(H67&gt;0,0,(1+G66)*(1+F67)-1))</f>
        <v>0</v>
      </c>
      <c r="H67" s="320"/>
    </row>
    <row r="68" spans="1:8" ht="15" hidden="1" customHeight="1" thickBot="1" x14ac:dyDescent="0.35">
      <c r="A68" s="210">
        <v>36495</v>
      </c>
      <c r="B68" s="286">
        <v>176.64699999999999</v>
      </c>
      <c r="C68" s="211">
        <v>1.23</v>
      </c>
      <c r="D68" s="211">
        <v>19.98</v>
      </c>
      <c r="E68" s="212">
        <v>19.98</v>
      </c>
      <c r="F68" s="314">
        <f t="shared" si="0"/>
        <v>1.2326930130203362E-2</v>
      </c>
      <c r="G68" s="314">
        <f>IF(SUM($H$4:H68)=0,0,IF(H68&gt;0,0,(1+G67)*(1+F68)-1))</f>
        <v>0</v>
      </c>
      <c r="H68" s="320"/>
    </row>
    <row r="69" spans="1:8" ht="15" hidden="1" customHeight="1" thickBot="1" x14ac:dyDescent="0.35">
      <c r="A69" s="213">
        <v>36526</v>
      </c>
      <c r="B69" s="287">
        <v>178.45400000000001</v>
      </c>
      <c r="C69" s="214">
        <v>1.02</v>
      </c>
      <c r="D69" s="214">
        <v>1.02</v>
      </c>
      <c r="E69" s="215">
        <v>19.829999999999998</v>
      </c>
      <c r="F69" s="314">
        <f t="shared" si="0"/>
        <v>1.0229440635844522E-2</v>
      </c>
      <c r="G69" s="314">
        <f>IF(SUM($H$4:H69)=0,0,IF(H69&gt;0,0,(1+G68)*(1+F69)-1))</f>
        <v>0</v>
      </c>
      <c r="H69" s="320"/>
    </row>
    <row r="70" spans="1:8" ht="15" hidden="1" customHeight="1" thickBot="1" x14ac:dyDescent="0.35">
      <c r="A70" s="207">
        <v>36557</v>
      </c>
      <c r="B70" s="285">
        <v>178.8</v>
      </c>
      <c r="C70" s="208">
        <v>0.19</v>
      </c>
      <c r="D70" s="208">
        <v>1.22</v>
      </c>
      <c r="E70" s="209">
        <v>14.96</v>
      </c>
      <c r="F70" s="314">
        <f t="shared" ref="F70:F133" si="1">(B70/B69-1)</f>
        <v>1.9388750042028668E-3</v>
      </c>
      <c r="G70" s="314">
        <f>IF(SUM($H$4:H70)=0,0,IF(H70&gt;0,0,(1+G69)*(1+F70)-1))</f>
        <v>0</v>
      </c>
      <c r="H70" s="320"/>
    </row>
    <row r="71" spans="1:8" ht="15" hidden="1" customHeight="1" thickBot="1" x14ac:dyDescent="0.35">
      <c r="A71" s="207">
        <v>36586</v>
      </c>
      <c r="B71" s="285">
        <v>179.12799999999999</v>
      </c>
      <c r="C71" s="208">
        <v>0.18</v>
      </c>
      <c r="D71" s="208">
        <v>1.4</v>
      </c>
      <c r="E71" s="209">
        <v>12.94</v>
      </c>
      <c r="F71" s="314">
        <f t="shared" si="1"/>
        <v>1.8344519015658367E-3</v>
      </c>
      <c r="G71" s="314">
        <f>IF(SUM($H$4:H71)=0,0,IF(H71&gt;0,0,(1+G70)*(1+F71)-1))</f>
        <v>0</v>
      </c>
      <c r="H71" s="320"/>
    </row>
    <row r="72" spans="1:8" ht="15" hidden="1" customHeight="1" thickBot="1" x14ac:dyDescent="0.35">
      <c r="A72" s="207">
        <v>36617</v>
      </c>
      <c r="B72" s="285">
        <v>179.357</v>
      </c>
      <c r="C72" s="208">
        <v>0.13</v>
      </c>
      <c r="D72" s="208">
        <v>1.53</v>
      </c>
      <c r="E72" s="209">
        <v>13.05</v>
      </c>
      <c r="F72" s="314">
        <f t="shared" si="1"/>
        <v>1.2784154347729171E-3</v>
      </c>
      <c r="G72" s="314">
        <f>IF(SUM($H$4:H72)=0,0,IF(H72&gt;0,0,(1+G71)*(1+F72)-1))</f>
        <v>0</v>
      </c>
      <c r="H72" s="320"/>
    </row>
    <row r="73" spans="1:8" ht="15" hidden="1" customHeight="1" thickBot="1" x14ac:dyDescent="0.35">
      <c r="A73" s="207">
        <v>36647</v>
      </c>
      <c r="B73" s="285">
        <v>180.56299999999999</v>
      </c>
      <c r="C73" s="208">
        <v>0.67</v>
      </c>
      <c r="D73" s="208">
        <v>2.2200000000000002</v>
      </c>
      <c r="E73" s="209">
        <v>14.21</v>
      </c>
      <c r="F73" s="314">
        <f t="shared" si="1"/>
        <v>6.724019692568417E-3</v>
      </c>
      <c r="G73" s="314">
        <f>IF(SUM($H$4:H73)=0,0,IF(H73&gt;0,0,(1+G72)*(1+F73)-1))</f>
        <v>0</v>
      </c>
      <c r="H73" s="320"/>
    </row>
    <row r="74" spans="1:8" ht="15" hidden="1" customHeight="1" thickBot="1" x14ac:dyDescent="0.35">
      <c r="A74" s="207">
        <v>36678</v>
      </c>
      <c r="B74" s="285">
        <v>182.23599999999999</v>
      </c>
      <c r="C74" s="208">
        <v>0.93</v>
      </c>
      <c r="D74" s="208">
        <v>3.16</v>
      </c>
      <c r="E74" s="209">
        <v>14.1</v>
      </c>
      <c r="F74" s="314">
        <f t="shared" si="1"/>
        <v>9.2654641316327613E-3</v>
      </c>
      <c r="G74" s="314">
        <f>IF(SUM($H$4:H74)=0,0,IF(H74&gt;0,0,(1+G73)*(1+F74)-1))</f>
        <v>0</v>
      </c>
      <c r="H74" s="320"/>
    </row>
    <row r="75" spans="1:8" ht="15" hidden="1" customHeight="1" thickBot="1" x14ac:dyDescent="0.35">
      <c r="A75" s="207">
        <v>36708</v>
      </c>
      <c r="B75" s="285">
        <v>186.35300000000001</v>
      </c>
      <c r="C75" s="208">
        <v>2.2599999999999998</v>
      </c>
      <c r="D75" s="208">
        <v>5.49</v>
      </c>
      <c r="E75" s="209">
        <v>14.85</v>
      </c>
      <c r="F75" s="314">
        <f t="shared" si="1"/>
        <v>2.2591584538730114E-2</v>
      </c>
      <c r="G75" s="314">
        <f>IF(SUM($H$4:H75)=0,0,IF(H75&gt;0,0,(1+G74)*(1+F75)-1))</f>
        <v>0</v>
      </c>
      <c r="H75" s="320"/>
    </row>
    <row r="76" spans="1:8" ht="15" hidden="1" customHeight="1" thickBot="1" x14ac:dyDescent="0.35">
      <c r="A76" s="207">
        <v>36739</v>
      </c>
      <c r="B76" s="285">
        <v>189.74600000000001</v>
      </c>
      <c r="C76" s="208">
        <v>1.82</v>
      </c>
      <c r="D76" s="208">
        <v>7.42</v>
      </c>
      <c r="E76" s="209">
        <v>15.27</v>
      </c>
      <c r="F76" s="314">
        <f t="shared" si="1"/>
        <v>1.8207380616357183E-2</v>
      </c>
      <c r="G76" s="314">
        <f>IF(SUM($H$4:H76)=0,0,IF(H76&gt;0,0,(1+G75)*(1+F76)-1))</f>
        <v>0</v>
      </c>
      <c r="H76" s="320"/>
    </row>
    <row r="77" spans="1:8" ht="15" hidden="1" customHeight="1" thickBot="1" x14ac:dyDescent="0.35">
      <c r="A77" s="207">
        <v>36770</v>
      </c>
      <c r="B77" s="285">
        <v>191.04900000000001</v>
      </c>
      <c r="C77" s="208">
        <v>0.69</v>
      </c>
      <c r="D77" s="208">
        <v>8.15</v>
      </c>
      <c r="E77" s="209">
        <v>14.38</v>
      </c>
      <c r="F77" s="314">
        <f t="shared" si="1"/>
        <v>6.8670749317507607E-3</v>
      </c>
      <c r="G77" s="314">
        <f>IF(SUM($H$4:H77)=0,0,IF(H77&gt;0,0,(1+G76)*(1+F77)-1))</f>
        <v>0</v>
      </c>
      <c r="H77" s="320"/>
    </row>
    <row r="78" spans="1:8" ht="15" hidden="1" customHeight="1" thickBot="1" x14ac:dyDescent="0.35">
      <c r="A78" s="207">
        <v>36800</v>
      </c>
      <c r="B78" s="285">
        <v>191.76300000000001</v>
      </c>
      <c r="C78" s="208">
        <v>0.37</v>
      </c>
      <c r="D78" s="208">
        <v>8.56</v>
      </c>
      <c r="E78" s="209">
        <v>12.68</v>
      </c>
      <c r="F78" s="314">
        <f t="shared" si="1"/>
        <v>3.7372611214923079E-3</v>
      </c>
      <c r="G78" s="314">
        <f>IF(SUM($H$4:H78)=0,0,IF(H78&gt;0,0,(1+G77)*(1+F78)-1))</f>
        <v>0</v>
      </c>
      <c r="H78" s="320"/>
    </row>
    <row r="79" spans="1:8" ht="15" hidden="1" customHeight="1" thickBot="1" x14ac:dyDescent="0.35">
      <c r="A79" s="207">
        <v>36831</v>
      </c>
      <c r="B79" s="285">
        <v>192.506</v>
      </c>
      <c r="C79" s="208">
        <v>0.39</v>
      </c>
      <c r="D79" s="208">
        <v>8.98</v>
      </c>
      <c r="E79" s="209">
        <v>10.32</v>
      </c>
      <c r="F79" s="314">
        <f t="shared" si="1"/>
        <v>3.8745743443728831E-3</v>
      </c>
      <c r="G79" s="314">
        <f>IF(SUM($H$4:H79)=0,0,IF(H79&gt;0,0,(1+G78)*(1+F79)-1))</f>
        <v>0</v>
      </c>
      <c r="H79" s="320"/>
    </row>
    <row r="80" spans="1:8" ht="15" hidden="1" customHeight="1" thickBot="1" x14ac:dyDescent="0.35">
      <c r="A80" s="210">
        <v>36861</v>
      </c>
      <c r="B80" s="286">
        <v>193.97</v>
      </c>
      <c r="C80" s="211">
        <v>0.76</v>
      </c>
      <c r="D80" s="211">
        <v>9.81</v>
      </c>
      <c r="E80" s="212">
        <v>9.81</v>
      </c>
      <c r="F80" s="314">
        <f t="shared" si="1"/>
        <v>7.6049577675501023E-3</v>
      </c>
      <c r="G80" s="314">
        <f>IF(SUM($H$4:H80)=0,0,IF(H80&gt;0,0,(1+G79)*(1+F80)-1))</f>
        <v>0</v>
      </c>
      <c r="H80" s="320"/>
    </row>
    <row r="81" spans="1:8" ht="15" hidden="1" customHeight="1" thickBot="1" x14ac:dyDescent="0.35">
      <c r="A81" s="213">
        <v>36892</v>
      </c>
      <c r="B81" s="287">
        <v>194.92</v>
      </c>
      <c r="C81" s="214">
        <v>0.49</v>
      </c>
      <c r="D81" s="214">
        <v>0.49</v>
      </c>
      <c r="E81" s="215">
        <v>9.23</v>
      </c>
      <c r="F81" s="314">
        <f t="shared" si="1"/>
        <v>4.8976645873073377E-3</v>
      </c>
      <c r="G81" s="314">
        <f>IF(SUM($H$4:H81)=0,0,IF(H81&gt;0,0,(1+G80)*(1+F81)-1))</f>
        <v>0</v>
      </c>
      <c r="H81" s="320"/>
    </row>
    <row r="82" spans="1:8" ht="15" hidden="1" customHeight="1" thickBot="1" x14ac:dyDescent="0.35">
      <c r="A82" s="207">
        <v>36923</v>
      </c>
      <c r="B82" s="285">
        <v>195.58</v>
      </c>
      <c r="C82" s="208">
        <v>0.34</v>
      </c>
      <c r="D82" s="208">
        <v>0.83</v>
      </c>
      <c r="E82" s="209">
        <v>9.3800000000000008</v>
      </c>
      <c r="F82" s="314">
        <f t="shared" si="1"/>
        <v>3.3860045146727469E-3</v>
      </c>
      <c r="G82" s="314">
        <f>IF(SUM($H$4:H82)=0,0,IF(H82&gt;0,0,(1+G81)*(1+F82)-1))</f>
        <v>0</v>
      </c>
      <c r="H82" s="320"/>
    </row>
    <row r="83" spans="1:8" ht="15" hidden="1" customHeight="1" thickBot="1" x14ac:dyDescent="0.35">
      <c r="A83" s="207">
        <v>36951</v>
      </c>
      <c r="B83" s="285">
        <v>197.15100000000001</v>
      </c>
      <c r="C83" s="208">
        <v>0.8</v>
      </c>
      <c r="D83" s="208">
        <v>1.64</v>
      </c>
      <c r="E83" s="209">
        <v>10.06</v>
      </c>
      <c r="F83" s="314">
        <f t="shared" si="1"/>
        <v>8.0325186624399247E-3</v>
      </c>
      <c r="G83" s="314">
        <f>IF(SUM($H$4:H83)=0,0,IF(H83&gt;0,0,(1+G82)*(1+F83)-1))</f>
        <v>0</v>
      </c>
      <c r="H83" s="320"/>
    </row>
    <row r="84" spans="1:8" ht="15" hidden="1" customHeight="1" thickBot="1" x14ac:dyDescent="0.35">
      <c r="A84" s="207">
        <v>36982</v>
      </c>
      <c r="B84" s="285">
        <v>199.374</v>
      </c>
      <c r="C84" s="208">
        <v>1.1299999999999999</v>
      </c>
      <c r="D84" s="208">
        <v>2.79</v>
      </c>
      <c r="E84" s="209">
        <v>11.16</v>
      </c>
      <c r="F84" s="314">
        <f t="shared" si="1"/>
        <v>1.127562122434056E-2</v>
      </c>
      <c r="G84" s="314">
        <f>IF(SUM($H$4:H84)=0,0,IF(H84&gt;0,0,(1+G83)*(1+F84)-1))</f>
        <v>0</v>
      </c>
      <c r="H84" s="320"/>
    </row>
    <row r="85" spans="1:8" ht="15" hidden="1" customHeight="1" thickBot="1" x14ac:dyDescent="0.35">
      <c r="A85" s="207">
        <v>37012</v>
      </c>
      <c r="B85" s="285">
        <v>200.251</v>
      </c>
      <c r="C85" s="208">
        <v>0.44</v>
      </c>
      <c r="D85" s="208">
        <v>3.24</v>
      </c>
      <c r="E85" s="209">
        <v>10.9</v>
      </c>
      <c r="F85" s="314">
        <f t="shared" si="1"/>
        <v>4.3987681442916315E-3</v>
      </c>
      <c r="G85" s="314">
        <f>IF(SUM($H$4:H85)=0,0,IF(H85&gt;0,0,(1+G84)*(1+F85)-1))</f>
        <v>0</v>
      </c>
      <c r="H85" s="320"/>
    </row>
    <row r="86" spans="1:8" ht="15" hidden="1" customHeight="1" thickBot="1" x14ac:dyDescent="0.35">
      <c r="A86" s="207">
        <v>37043</v>
      </c>
      <c r="B86" s="285">
        <v>203.167</v>
      </c>
      <c r="C86" s="208">
        <v>1.46</v>
      </c>
      <c r="D86" s="208">
        <v>4.74</v>
      </c>
      <c r="E86" s="209">
        <v>11.49</v>
      </c>
      <c r="F86" s="314">
        <f t="shared" si="1"/>
        <v>1.4561725035080908E-2</v>
      </c>
      <c r="G86" s="314">
        <f>IF(SUM($H$4:H86)=0,0,IF(H86&gt;0,0,(1+G85)*(1+F86)-1))</f>
        <v>0</v>
      </c>
      <c r="H86" s="320"/>
    </row>
    <row r="87" spans="1:8" ht="15" hidden="1" customHeight="1" thickBot="1" x14ac:dyDescent="0.35">
      <c r="A87" s="207">
        <v>37073</v>
      </c>
      <c r="B87" s="285">
        <v>206.45</v>
      </c>
      <c r="C87" s="208">
        <v>1.62</v>
      </c>
      <c r="D87" s="208">
        <v>6.43</v>
      </c>
      <c r="E87" s="209">
        <v>10.78</v>
      </c>
      <c r="F87" s="314">
        <f t="shared" si="1"/>
        <v>1.6159120329581E-2</v>
      </c>
      <c r="G87" s="314">
        <f>IF(SUM($H$4:H87)=0,0,IF(H87&gt;0,0,(1+G86)*(1+F87)-1))</f>
        <v>0</v>
      </c>
      <c r="H87" s="320"/>
    </row>
    <row r="88" spans="1:8" ht="15" hidden="1" customHeight="1" thickBot="1" x14ac:dyDescent="0.35">
      <c r="A88" s="207">
        <v>37104</v>
      </c>
      <c r="B88" s="285">
        <v>208.315</v>
      </c>
      <c r="C88" s="208">
        <v>0.9</v>
      </c>
      <c r="D88" s="208">
        <v>7.4</v>
      </c>
      <c r="E88" s="209">
        <v>9.7899999999999991</v>
      </c>
      <c r="F88" s="314">
        <f t="shared" si="1"/>
        <v>9.0336643255026772E-3</v>
      </c>
      <c r="G88" s="314">
        <f>IF(SUM($H$4:H88)=0,0,IF(H88&gt;0,0,(1+G87)*(1+F88)-1))</f>
        <v>0</v>
      </c>
      <c r="H88" s="320"/>
    </row>
    <row r="89" spans="1:8" ht="15" hidden="1" customHeight="1" thickBot="1" x14ac:dyDescent="0.35">
      <c r="A89" s="207">
        <v>37135</v>
      </c>
      <c r="B89" s="285">
        <v>209.11099999999999</v>
      </c>
      <c r="C89" s="208">
        <v>0.38</v>
      </c>
      <c r="D89" s="208">
        <v>7.81</v>
      </c>
      <c r="E89" s="209">
        <v>9.4499999999999993</v>
      </c>
      <c r="F89" s="314">
        <f t="shared" si="1"/>
        <v>3.8211362599909204E-3</v>
      </c>
      <c r="G89" s="314">
        <f>IF(SUM($H$4:H89)=0,0,IF(H89&gt;0,0,(1+G88)*(1+F89)-1))</f>
        <v>0</v>
      </c>
      <c r="H89" s="320"/>
    </row>
    <row r="90" spans="1:8" ht="15" hidden="1" customHeight="1" thickBot="1" x14ac:dyDescent="0.35">
      <c r="A90" s="207">
        <v>37165</v>
      </c>
      <c r="B90" s="285">
        <v>212.13499999999999</v>
      </c>
      <c r="C90" s="208">
        <v>1.45</v>
      </c>
      <c r="D90" s="208">
        <v>9.36</v>
      </c>
      <c r="E90" s="209">
        <v>10.62</v>
      </c>
      <c r="F90" s="314">
        <f t="shared" si="1"/>
        <v>1.4461219161115313E-2</v>
      </c>
      <c r="G90" s="314">
        <f>IF(SUM($H$4:H90)=0,0,IF(H90&gt;0,0,(1+G89)*(1+F90)-1))</f>
        <v>0</v>
      </c>
      <c r="H90" s="320"/>
    </row>
    <row r="91" spans="1:8" ht="15" hidden="1" customHeight="1" thickBot="1" x14ac:dyDescent="0.35">
      <c r="A91" s="207">
        <v>37196</v>
      </c>
      <c r="B91" s="285">
        <v>213.756</v>
      </c>
      <c r="C91" s="208">
        <v>0.76</v>
      </c>
      <c r="D91" s="208">
        <v>10.199999999999999</v>
      </c>
      <c r="E91" s="209">
        <v>11.04</v>
      </c>
      <c r="F91" s="314">
        <f t="shared" si="1"/>
        <v>7.6413604544276481E-3</v>
      </c>
      <c r="G91" s="314">
        <f>IF(SUM($H$4:H91)=0,0,IF(H91&gt;0,0,(1+G90)*(1+F91)-1))</f>
        <v>0</v>
      </c>
      <c r="H91" s="320"/>
    </row>
    <row r="92" spans="1:8" ht="15" hidden="1" customHeight="1" thickBot="1" x14ac:dyDescent="0.35">
      <c r="A92" s="210">
        <v>37226</v>
      </c>
      <c r="B92" s="286">
        <v>214.137</v>
      </c>
      <c r="C92" s="211">
        <v>0.18</v>
      </c>
      <c r="D92" s="211">
        <v>10.4</v>
      </c>
      <c r="E92" s="212">
        <v>10.4</v>
      </c>
      <c r="F92" s="314">
        <f t="shared" si="1"/>
        <v>1.7824061078988152E-3</v>
      </c>
      <c r="G92" s="314">
        <f>IF(SUM($H$4:H92)=0,0,IF(H92&gt;0,0,(1+G91)*(1+F92)-1))</f>
        <v>0</v>
      </c>
      <c r="H92" s="320"/>
    </row>
    <row r="93" spans="1:8" ht="15" hidden="1" customHeight="1" thickBot="1" x14ac:dyDescent="0.35">
      <c r="A93" s="213">
        <v>37257</v>
      </c>
      <c r="B93" s="287">
        <v>214.535</v>
      </c>
      <c r="C93" s="214">
        <v>0.19</v>
      </c>
      <c r="D93" s="214">
        <v>0.19</v>
      </c>
      <c r="E93" s="215">
        <v>10.06</v>
      </c>
      <c r="F93" s="314">
        <f t="shared" si="1"/>
        <v>1.8586232178465778E-3</v>
      </c>
      <c r="G93" s="314">
        <f>IF(SUM($H$4:H93)=0,0,IF(H93&gt;0,0,(1+G92)*(1+F93)-1))</f>
        <v>0</v>
      </c>
      <c r="H93" s="320"/>
    </row>
    <row r="94" spans="1:8" ht="15" hidden="1" customHeight="1" thickBot="1" x14ac:dyDescent="0.35">
      <c r="A94" s="207">
        <v>37288</v>
      </c>
      <c r="B94" s="285">
        <v>214.92699999999999</v>
      </c>
      <c r="C94" s="208">
        <v>0.18</v>
      </c>
      <c r="D94" s="208">
        <v>0.37</v>
      </c>
      <c r="E94" s="209">
        <v>9.89</v>
      </c>
      <c r="F94" s="314">
        <f t="shared" si="1"/>
        <v>1.8272076817302807E-3</v>
      </c>
      <c r="G94" s="314">
        <f>IF(SUM($H$4:H94)=0,0,IF(H94&gt;0,0,(1+G93)*(1+F94)-1))</f>
        <v>0</v>
      </c>
      <c r="H94" s="320"/>
    </row>
    <row r="95" spans="1:8" ht="15" hidden="1" customHeight="1" thickBot="1" x14ac:dyDescent="0.35">
      <c r="A95" s="207">
        <v>37316</v>
      </c>
      <c r="B95" s="285">
        <v>215.17</v>
      </c>
      <c r="C95" s="208">
        <v>0.11</v>
      </c>
      <c r="D95" s="208">
        <v>0.48</v>
      </c>
      <c r="E95" s="209">
        <v>9.14</v>
      </c>
      <c r="F95" s="314">
        <f t="shared" si="1"/>
        <v>1.1306164418616316E-3</v>
      </c>
      <c r="G95" s="314">
        <f>IF(SUM($H$4:H95)=0,0,IF(H95&gt;0,0,(1+G94)*(1+F95)-1))</f>
        <v>0</v>
      </c>
      <c r="H95" s="320"/>
    </row>
    <row r="96" spans="1:8" ht="15" hidden="1" customHeight="1" thickBot="1" x14ac:dyDescent="0.35">
      <c r="A96" s="207">
        <v>37347</v>
      </c>
      <c r="B96" s="285">
        <v>216.673</v>
      </c>
      <c r="C96" s="208">
        <v>0.7</v>
      </c>
      <c r="D96" s="208">
        <v>1.18</v>
      </c>
      <c r="E96" s="209">
        <v>8.68</v>
      </c>
      <c r="F96" s="314">
        <f t="shared" si="1"/>
        <v>6.985174513175707E-3</v>
      </c>
      <c r="G96" s="314">
        <f>IF(SUM($H$4:H96)=0,0,IF(H96&gt;0,0,(1+G95)*(1+F96)-1))</f>
        <v>0</v>
      </c>
      <c r="H96" s="320"/>
    </row>
    <row r="97" spans="1:8" ht="15" hidden="1" customHeight="1" thickBot="1" x14ac:dyDescent="0.35">
      <c r="A97" s="207">
        <v>37377</v>
      </c>
      <c r="B97" s="285">
        <v>219.07</v>
      </c>
      <c r="C97" s="208">
        <v>1.1100000000000001</v>
      </c>
      <c r="D97" s="208">
        <v>2.2999999999999998</v>
      </c>
      <c r="E97" s="209">
        <v>9.4</v>
      </c>
      <c r="F97" s="314">
        <f t="shared" si="1"/>
        <v>1.1062753550280746E-2</v>
      </c>
      <c r="G97" s="314">
        <f>IF(SUM($H$4:H97)=0,0,IF(H97&gt;0,0,(1+G96)*(1+F97)-1))</f>
        <v>0</v>
      </c>
      <c r="H97" s="320"/>
    </row>
    <row r="98" spans="1:8" ht="15" hidden="1" customHeight="1" thickBot="1" x14ac:dyDescent="0.35">
      <c r="A98" s="207">
        <v>37408</v>
      </c>
      <c r="B98" s="285">
        <v>222.87200000000001</v>
      </c>
      <c r="C98" s="208">
        <v>1.74</v>
      </c>
      <c r="D98" s="208">
        <v>4.08</v>
      </c>
      <c r="E98" s="209">
        <v>9.6999999999999993</v>
      </c>
      <c r="F98" s="314">
        <f t="shared" si="1"/>
        <v>1.7355183274752495E-2</v>
      </c>
      <c r="G98" s="314">
        <f>IF(SUM($H$4:H98)=0,0,IF(H98&gt;0,0,(1+G97)*(1+F98)-1))</f>
        <v>0</v>
      </c>
      <c r="H98" s="320"/>
    </row>
    <row r="99" spans="1:8" ht="15" hidden="1" customHeight="1" thickBot="1" x14ac:dyDescent="0.35">
      <c r="A99" s="207">
        <v>37438</v>
      </c>
      <c r="B99" s="285">
        <v>227.441</v>
      </c>
      <c r="C99" s="208">
        <v>2.0499999999999998</v>
      </c>
      <c r="D99" s="208">
        <v>6.21</v>
      </c>
      <c r="E99" s="209">
        <v>10.17</v>
      </c>
      <c r="F99" s="314">
        <f t="shared" si="1"/>
        <v>2.0500556373164835E-2</v>
      </c>
      <c r="G99" s="314">
        <f>IF(SUM($H$4:H99)=0,0,IF(H99&gt;0,0,(1+G98)*(1+F99)-1))</f>
        <v>0</v>
      </c>
      <c r="H99" s="320"/>
    </row>
    <row r="100" spans="1:8" ht="15" hidden="1" customHeight="1" thickBot="1" x14ac:dyDescent="0.35">
      <c r="A100" s="207">
        <v>37469</v>
      </c>
      <c r="B100" s="285">
        <v>232.81800000000001</v>
      </c>
      <c r="C100" s="208">
        <v>2.36</v>
      </c>
      <c r="D100" s="208">
        <v>8.7200000000000006</v>
      </c>
      <c r="E100" s="209">
        <v>11.76</v>
      </c>
      <c r="F100" s="314">
        <f t="shared" si="1"/>
        <v>2.3641295984453192E-2</v>
      </c>
      <c r="G100" s="314">
        <f>IF(SUM($H$4:H100)=0,0,IF(H100&gt;0,0,(1+G99)*(1+F100)-1))</f>
        <v>0</v>
      </c>
      <c r="H100" s="320"/>
    </row>
    <row r="101" spans="1:8" ht="15" hidden="1" customHeight="1" thickBot="1" x14ac:dyDescent="0.35">
      <c r="A101" s="207">
        <v>37500</v>
      </c>
      <c r="B101" s="285">
        <v>238.97300000000001</v>
      </c>
      <c r="C101" s="208">
        <v>2.64</v>
      </c>
      <c r="D101" s="208">
        <v>11.6</v>
      </c>
      <c r="E101" s="209">
        <v>14.28</v>
      </c>
      <c r="F101" s="314">
        <f t="shared" si="1"/>
        <v>2.6436959341631594E-2</v>
      </c>
      <c r="G101" s="314">
        <f>IF(SUM($H$4:H101)=0,0,IF(H101&gt;0,0,(1+G100)*(1+F101)-1))</f>
        <v>0</v>
      </c>
      <c r="H101" s="320"/>
    </row>
    <row r="102" spans="1:8" ht="15" hidden="1" customHeight="1" thickBot="1" x14ac:dyDescent="0.35">
      <c r="A102" s="207">
        <v>37530</v>
      </c>
      <c r="B102" s="285">
        <v>249.042</v>
      </c>
      <c r="C102" s="208">
        <v>4.21</v>
      </c>
      <c r="D102" s="208">
        <v>16.3</v>
      </c>
      <c r="E102" s="209">
        <v>17.399999999999999</v>
      </c>
      <c r="F102" s="314">
        <f t="shared" si="1"/>
        <v>4.2134467073686066E-2</v>
      </c>
      <c r="G102" s="314">
        <f>IF(SUM($H$4:H102)=0,0,IF(H102&gt;0,0,(1+G101)*(1+F102)-1))</f>
        <v>0</v>
      </c>
      <c r="H102" s="320"/>
    </row>
    <row r="103" spans="1:8" ht="15" hidden="1" customHeight="1" thickBot="1" x14ac:dyDescent="0.35">
      <c r="A103" s="207">
        <v>37561</v>
      </c>
      <c r="B103" s="285">
        <v>263.58</v>
      </c>
      <c r="C103" s="208">
        <v>5.84</v>
      </c>
      <c r="D103" s="208">
        <v>23.09</v>
      </c>
      <c r="E103" s="209">
        <v>23.31</v>
      </c>
      <c r="F103" s="314">
        <f t="shared" si="1"/>
        <v>5.8375695665791261E-2</v>
      </c>
      <c r="G103" s="314">
        <f>IF(SUM($H$4:H103)=0,0,IF(H103&gt;0,0,(1+G102)*(1+F103)-1))</f>
        <v>0</v>
      </c>
      <c r="H103" s="320"/>
    </row>
    <row r="104" spans="1:8" ht="15" hidden="1" customHeight="1" thickBot="1" x14ac:dyDescent="0.35">
      <c r="A104" s="210">
        <v>37591</v>
      </c>
      <c r="B104" s="286">
        <v>270.69200000000001</v>
      </c>
      <c r="C104" s="211">
        <v>2.7</v>
      </c>
      <c r="D104" s="211">
        <v>26.41</v>
      </c>
      <c r="E104" s="212">
        <v>26.41</v>
      </c>
      <c r="F104" s="314">
        <f t="shared" si="1"/>
        <v>2.6982320358145628E-2</v>
      </c>
      <c r="G104" s="314">
        <f>IF(SUM($H$4:H104)=0,0,IF(H104&gt;0,0,(1+G103)*(1+F104)-1))</f>
        <v>0</v>
      </c>
      <c r="H104" s="320"/>
    </row>
    <row r="105" spans="1:8" ht="15" hidden="1" customHeight="1" thickBot="1" x14ac:dyDescent="0.35">
      <c r="A105" s="213">
        <v>37622</v>
      </c>
      <c r="B105" s="287">
        <v>276.57799999999997</v>
      </c>
      <c r="C105" s="214">
        <v>2.17</v>
      </c>
      <c r="D105" s="214">
        <v>2.17</v>
      </c>
      <c r="E105" s="215">
        <v>28.92</v>
      </c>
      <c r="F105" s="314">
        <f t="shared" si="1"/>
        <v>2.1744270240716235E-2</v>
      </c>
      <c r="G105" s="314">
        <f>IF(SUM($H$4:H105)=0,0,IF(H105&gt;0,0,(1+G104)*(1+F105)-1))</f>
        <v>0</v>
      </c>
      <c r="H105" s="320"/>
    </row>
    <row r="106" spans="1:8" ht="15" hidden="1" customHeight="1" thickBot="1" x14ac:dyDescent="0.35">
      <c r="A106" s="207">
        <v>37653</v>
      </c>
      <c r="B106" s="285">
        <v>280.98399999999998</v>
      </c>
      <c r="C106" s="208">
        <v>1.59</v>
      </c>
      <c r="D106" s="208">
        <v>3.8</v>
      </c>
      <c r="E106" s="209">
        <v>30.73</v>
      </c>
      <c r="F106" s="314">
        <f t="shared" si="1"/>
        <v>1.5930406612239656E-2</v>
      </c>
      <c r="G106" s="314">
        <f>IF(SUM($H$4:H106)=0,0,IF(H106&gt;0,0,(1+G105)*(1+F106)-1))</f>
        <v>0</v>
      </c>
      <c r="H106" s="320"/>
    </row>
    <row r="107" spans="1:8" ht="15" hidden="1" customHeight="1" thickBot="1" x14ac:dyDescent="0.35">
      <c r="A107" s="207">
        <v>37681</v>
      </c>
      <c r="B107" s="285">
        <v>285.64</v>
      </c>
      <c r="C107" s="208">
        <v>1.66</v>
      </c>
      <c r="D107" s="208">
        <v>5.52</v>
      </c>
      <c r="E107" s="209">
        <v>32.75</v>
      </c>
      <c r="F107" s="314">
        <f t="shared" si="1"/>
        <v>1.6570338524613426E-2</v>
      </c>
      <c r="G107" s="314">
        <f>IF(SUM($H$4:H107)=0,0,IF(H107&gt;0,0,(1+G106)*(1+F107)-1))</f>
        <v>0</v>
      </c>
      <c r="H107" s="320"/>
    </row>
    <row r="108" spans="1:8" ht="15" hidden="1" customHeight="1" thickBot="1" x14ac:dyDescent="0.35">
      <c r="A108" s="207">
        <v>37712</v>
      </c>
      <c r="B108" s="285">
        <v>286.815</v>
      </c>
      <c r="C108" s="208">
        <v>0.41</v>
      </c>
      <c r="D108" s="208">
        <v>5.96</v>
      </c>
      <c r="E108" s="209">
        <v>32.369999999999997</v>
      </c>
      <c r="F108" s="314">
        <f t="shared" si="1"/>
        <v>4.1135695280773987E-3</v>
      </c>
      <c r="G108" s="314">
        <f>IF(SUM($H$4:H108)=0,0,IF(H108&gt;0,0,(1+G107)*(1+F108)-1))</f>
        <v>0</v>
      </c>
      <c r="H108" s="320"/>
    </row>
    <row r="109" spans="1:8" ht="15" hidden="1" customHeight="1" thickBot="1" x14ac:dyDescent="0.35">
      <c r="A109" s="207">
        <v>37742</v>
      </c>
      <c r="B109" s="285">
        <v>284.89999999999998</v>
      </c>
      <c r="C109" s="208">
        <v>-0.67</v>
      </c>
      <c r="D109" s="208">
        <v>5.25</v>
      </c>
      <c r="E109" s="209">
        <v>30.05</v>
      </c>
      <c r="F109" s="314">
        <f t="shared" si="1"/>
        <v>-6.6767777138574402E-3</v>
      </c>
      <c r="G109" s="314">
        <f>IF(SUM($H$4:H109)=0,0,IF(H109&gt;0,0,(1+G108)*(1+F109)-1))</f>
        <v>0</v>
      </c>
      <c r="H109" s="320"/>
    </row>
    <row r="110" spans="1:8" ht="15" hidden="1" customHeight="1" thickBot="1" x14ac:dyDescent="0.35">
      <c r="A110" s="207">
        <v>37773</v>
      </c>
      <c r="B110" s="285">
        <v>282.91300000000001</v>
      </c>
      <c r="C110" s="208">
        <v>-0.7</v>
      </c>
      <c r="D110" s="208">
        <v>4.51</v>
      </c>
      <c r="E110" s="209">
        <v>26.94</v>
      </c>
      <c r="F110" s="314">
        <f t="shared" si="1"/>
        <v>-6.9743769743768613E-3</v>
      </c>
      <c r="G110" s="314">
        <f>IF(SUM($H$4:H110)=0,0,IF(H110&gt;0,0,(1+G109)*(1+F110)-1))</f>
        <v>0</v>
      </c>
      <c r="H110" s="320"/>
    </row>
    <row r="111" spans="1:8" ht="15" hidden="1" customHeight="1" thickBot="1" x14ac:dyDescent="0.35">
      <c r="A111" s="207">
        <v>37803</v>
      </c>
      <c r="B111" s="285">
        <v>282.34899999999999</v>
      </c>
      <c r="C111" s="208">
        <v>-0.2</v>
      </c>
      <c r="D111" s="208">
        <v>4.3099999999999996</v>
      </c>
      <c r="E111" s="209">
        <v>24.14</v>
      </c>
      <c r="F111" s="314">
        <f t="shared" si="1"/>
        <v>-1.9935457190020101E-3</v>
      </c>
      <c r="G111" s="314">
        <f>IF(SUM($H$4:H111)=0,0,IF(H111&gt;0,0,(1+G110)*(1+F111)-1))</f>
        <v>0</v>
      </c>
      <c r="H111" s="320"/>
    </row>
    <row r="112" spans="1:8" ht="15" hidden="1" customHeight="1" thickBot="1" x14ac:dyDescent="0.35">
      <c r="A112" s="207">
        <v>37834</v>
      </c>
      <c r="B112" s="285">
        <v>284.10500000000002</v>
      </c>
      <c r="C112" s="208">
        <v>0.62</v>
      </c>
      <c r="D112" s="208">
        <v>4.96</v>
      </c>
      <c r="E112" s="209">
        <v>22.03</v>
      </c>
      <c r="F112" s="314">
        <f t="shared" si="1"/>
        <v>6.2192534770799668E-3</v>
      </c>
      <c r="G112" s="314">
        <f>IF(SUM($H$4:H112)=0,0,IF(H112&gt;0,0,(1+G111)*(1+F112)-1))</f>
        <v>0</v>
      </c>
      <c r="H112" s="320"/>
    </row>
    <row r="113" spans="1:8" ht="15" hidden="1" customHeight="1" thickBot="1" x14ac:dyDescent="0.35">
      <c r="A113" s="207">
        <v>37865</v>
      </c>
      <c r="B113" s="285">
        <v>287.08100000000002</v>
      </c>
      <c r="C113" s="208">
        <v>1.05</v>
      </c>
      <c r="D113" s="208">
        <v>6.05</v>
      </c>
      <c r="E113" s="209">
        <v>20.13</v>
      </c>
      <c r="F113" s="314">
        <f t="shared" si="1"/>
        <v>1.0475000439978066E-2</v>
      </c>
      <c r="G113" s="314">
        <f>IF(SUM($H$4:H113)=0,0,IF(H113&gt;0,0,(1+G112)*(1+F113)-1))</f>
        <v>0</v>
      </c>
      <c r="H113" s="320"/>
    </row>
    <row r="114" spans="1:8" ht="15" hidden="1" customHeight="1" thickBot="1" x14ac:dyDescent="0.35">
      <c r="A114" s="207">
        <v>37895</v>
      </c>
      <c r="B114" s="285">
        <v>288.33699999999999</v>
      </c>
      <c r="C114" s="208">
        <v>0.44</v>
      </c>
      <c r="D114" s="208">
        <v>6.52</v>
      </c>
      <c r="E114" s="209">
        <v>15.78</v>
      </c>
      <c r="F114" s="314">
        <f t="shared" si="1"/>
        <v>4.375071843834899E-3</v>
      </c>
      <c r="G114" s="314">
        <f>IF(SUM($H$4:H114)=0,0,IF(H114&gt;0,0,(1+G113)*(1+F114)-1))</f>
        <v>0</v>
      </c>
      <c r="H114" s="320"/>
    </row>
    <row r="115" spans="1:8" ht="15" hidden="1" customHeight="1" thickBot="1" x14ac:dyDescent="0.35">
      <c r="A115" s="207">
        <v>37926</v>
      </c>
      <c r="B115" s="285">
        <v>289.71800000000002</v>
      </c>
      <c r="C115" s="208">
        <v>0.48</v>
      </c>
      <c r="D115" s="208">
        <v>7.03</v>
      </c>
      <c r="E115" s="209">
        <v>9.92</v>
      </c>
      <c r="F115" s="314">
        <f t="shared" si="1"/>
        <v>4.7895344683479557E-3</v>
      </c>
      <c r="G115" s="314">
        <f>IF(SUM($H$4:H115)=0,0,IF(H115&gt;0,0,(1+G114)*(1+F115)-1))</f>
        <v>0</v>
      </c>
      <c r="H115" s="320"/>
    </row>
    <row r="116" spans="1:8" ht="15" hidden="1" customHeight="1" thickBot="1" x14ac:dyDescent="0.35">
      <c r="A116" s="210">
        <v>37956</v>
      </c>
      <c r="B116" s="286">
        <v>291.46199999999999</v>
      </c>
      <c r="C116" s="211">
        <v>0.6</v>
      </c>
      <c r="D116" s="211">
        <v>7.67</v>
      </c>
      <c r="E116" s="212">
        <v>7.67</v>
      </c>
      <c r="F116" s="314">
        <f t="shared" si="1"/>
        <v>6.019646690920144E-3</v>
      </c>
      <c r="G116" s="314">
        <f>IF(SUM($H$4:H116)=0,0,IF(H116&gt;0,0,(1+G115)*(1+F116)-1))</f>
        <v>0</v>
      </c>
      <c r="H116" s="320"/>
    </row>
    <row r="117" spans="1:8" ht="15" hidden="1" customHeight="1" thickBot="1" x14ac:dyDescent="0.35">
      <c r="A117" s="213">
        <v>37987</v>
      </c>
      <c r="B117" s="287">
        <v>293.79300000000001</v>
      </c>
      <c r="C117" s="214">
        <v>0.8</v>
      </c>
      <c r="D117" s="214">
        <v>0.8</v>
      </c>
      <c r="E117" s="215">
        <v>6.22</v>
      </c>
      <c r="F117" s="314">
        <f t="shared" si="1"/>
        <v>7.9976120386191507E-3</v>
      </c>
      <c r="G117" s="314">
        <f>IF(SUM($H$4:H117)=0,0,IF(H117&gt;0,0,(1+G116)*(1+F117)-1))</f>
        <v>0</v>
      </c>
      <c r="H117" s="320"/>
    </row>
    <row r="118" spans="1:8" ht="15" hidden="1" customHeight="1" thickBot="1" x14ac:dyDescent="0.35">
      <c r="A118" s="207">
        <v>38018</v>
      </c>
      <c r="B118" s="285">
        <v>296.976</v>
      </c>
      <c r="C118" s="208">
        <v>1.08</v>
      </c>
      <c r="D118" s="208">
        <v>1.89</v>
      </c>
      <c r="E118" s="209">
        <v>5.69</v>
      </c>
      <c r="F118" s="314">
        <f t="shared" si="1"/>
        <v>1.0834158744422062E-2</v>
      </c>
      <c r="G118" s="314">
        <f>IF(SUM($H$4:H118)=0,0,IF(H118&gt;0,0,(1+G117)*(1+F118)-1))</f>
        <v>0</v>
      </c>
      <c r="H118" s="320"/>
    </row>
    <row r="119" spans="1:8" ht="15" hidden="1" customHeight="1" thickBot="1" x14ac:dyDescent="0.35">
      <c r="A119" s="207">
        <v>38047</v>
      </c>
      <c r="B119" s="285">
        <v>299.74599999999998</v>
      </c>
      <c r="C119" s="208">
        <v>0.93</v>
      </c>
      <c r="D119" s="208">
        <v>2.84</v>
      </c>
      <c r="E119" s="209">
        <v>4.9400000000000004</v>
      </c>
      <c r="F119" s="314">
        <f t="shared" si="1"/>
        <v>9.3273530520985304E-3</v>
      </c>
      <c r="G119" s="314">
        <f>IF(SUM($H$4:H119)=0,0,IF(H119&gt;0,0,(1+G118)*(1+F119)-1))</f>
        <v>0</v>
      </c>
      <c r="H119" s="320"/>
    </row>
    <row r="120" spans="1:8" ht="15" hidden="1" customHeight="1" thickBot="1" x14ac:dyDescent="0.35">
      <c r="A120" s="207">
        <v>38078</v>
      </c>
      <c r="B120" s="285">
        <v>303.18400000000003</v>
      </c>
      <c r="C120" s="208">
        <v>1.1499999999999999</v>
      </c>
      <c r="D120" s="208">
        <v>4.0199999999999996</v>
      </c>
      <c r="E120" s="209">
        <v>5.71</v>
      </c>
      <c r="F120" s="314">
        <f t="shared" si="1"/>
        <v>1.1469711021998785E-2</v>
      </c>
      <c r="G120" s="314">
        <f>IF(SUM($H$4:H120)=0,0,IF(H120&gt;0,0,(1+G119)*(1+F120)-1))</f>
        <v>0</v>
      </c>
      <c r="H120" s="320"/>
    </row>
    <row r="121" spans="1:8" ht="15" hidden="1" customHeight="1" thickBot="1" x14ac:dyDescent="0.35">
      <c r="A121" s="207">
        <v>38108</v>
      </c>
      <c r="B121" s="285">
        <v>307.61599999999999</v>
      </c>
      <c r="C121" s="208">
        <v>1.46</v>
      </c>
      <c r="D121" s="208">
        <v>5.54</v>
      </c>
      <c r="E121" s="209">
        <v>7.97</v>
      </c>
      <c r="F121" s="314">
        <f t="shared" si="1"/>
        <v>1.4618185656235072E-2</v>
      </c>
      <c r="G121" s="314">
        <f>IF(SUM($H$4:H121)=0,0,IF(H121&gt;0,0,(1+G120)*(1+F121)-1))</f>
        <v>0</v>
      </c>
      <c r="H121" s="320"/>
    </row>
    <row r="122" spans="1:8" ht="15" hidden="1" customHeight="1" thickBot="1" x14ac:dyDescent="0.35">
      <c r="A122" s="207">
        <v>38139</v>
      </c>
      <c r="B122" s="285">
        <v>311.57600000000002</v>
      </c>
      <c r="C122" s="208">
        <v>1.29</v>
      </c>
      <c r="D122" s="208">
        <v>6.9</v>
      </c>
      <c r="E122" s="209">
        <v>10.130000000000001</v>
      </c>
      <c r="F122" s="314">
        <f t="shared" si="1"/>
        <v>1.2873192551752899E-2</v>
      </c>
      <c r="G122" s="314">
        <f>IF(SUM($H$4:H122)=0,0,IF(H122&gt;0,0,(1+G121)*(1+F122)-1))</f>
        <v>0</v>
      </c>
      <c r="H122" s="320"/>
    </row>
    <row r="123" spans="1:8" ht="15" hidden="1" customHeight="1" thickBot="1" x14ac:dyDescent="0.35">
      <c r="A123" s="207">
        <v>38169</v>
      </c>
      <c r="B123" s="285">
        <v>315.113</v>
      </c>
      <c r="C123" s="208">
        <v>1.1399999999999999</v>
      </c>
      <c r="D123" s="208">
        <v>8.11</v>
      </c>
      <c r="E123" s="209">
        <v>11.6</v>
      </c>
      <c r="F123" s="314">
        <f t="shared" si="1"/>
        <v>1.1351965491565474E-2</v>
      </c>
      <c r="G123" s="314">
        <f>IF(SUM($H$4:H123)=0,0,IF(H123&gt;0,0,(1+G122)*(1+F123)-1))</f>
        <v>0</v>
      </c>
      <c r="H123" s="320"/>
    </row>
    <row r="124" spans="1:8" ht="15" hidden="1" customHeight="1" thickBot="1" x14ac:dyDescent="0.35">
      <c r="A124" s="207">
        <v>38200</v>
      </c>
      <c r="B124" s="285">
        <v>319.24400000000003</v>
      </c>
      <c r="C124" s="208">
        <v>1.31</v>
      </c>
      <c r="D124" s="208">
        <v>9.5299999999999994</v>
      </c>
      <c r="E124" s="209">
        <v>12.37</v>
      </c>
      <c r="F124" s="314">
        <f t="shared" si="1"/>
        <v>1.3109582911527085E-2</v>
      </c>
      <c r="G124" s="314">
        <f>IF(SUM($H$4:H124)=0,0,IF(H124&gt;0,0,(1+G123)*(1+F124)-1))</f>
        <v>0</v>
      </c>
      <c r="H124" s="320"/>
    </row>
    <row r="125" spans="1:8" ht="15" hidden="1" customHeight="1" thickBot="1" x14ac:dyDescent="0.35">
      <c r="A125" s="207">
        <v>38231</v>
      </c>
      <c r="B125" s="285">
        <v>320.78800000000001</v>
      </c>
      <c r="C125" s="208">
        <v>0.48</v>
      </c>
      <c r="D125" s="208">
        <v>10.06</v>
      </c>
      <c r="E125" s="209">
        <v>11.74</v>
      </c>
      <c r="F125" s="314">
        <f t="shared" si="1"/>
        <v>4.8364260565585404E-3</v>
      </c>
      <c r="G125" s="314">
        <f>IF(SUM($H$4:H125)=0,0,IF(H125&gt;0,0,(1+G124)*(1+F125)-1))</f>
        <v>0</v>
      </c>
      <c r="H125" s="320"/>
    </row>
    <row r="126" spans="1:8" ht="15" hidden="1" customHeight="1" thickBot="1" x14ac:dyDescent="0.35">
      <c r="A126" s="207">
        <v>38261</v>
      </c>
      <c r="B126" s="285">
        <v>322.49200000000002</v>
      </c>
      <c r="C126" s="208">
        <v>0.53</v>
      </c>
      <c r="D126" s="208">
        <v>10.65</v>
      </c>
      <c r="E126" s="209">
        <v>11.85</v>
      </c>
      <c r="F126" s="314">
        <f t="shared" si="1"/>
        <v>5.3119193984811908E-3</v>
      </c>
      <c r="G126" s="314">
        <f>IF(SUM($H$4:H126)=0,0,IF(H126&gt;0,0,(1+G125)*(1+F126)-1))</f>
        <v>0</v>
      </c>
      <c r="H126" s="320"/>
    </row>
    <row r="127" spans="1:8" ht="15" hidden="1" customHeight="1" thickBot="1" x14ac:dyDescent="0.35">
      <c r="A127" s="207">
        <v>38292</v>
      </c>
      <c r="B127" s="285">
        <v>325.14800000000002</v>
      </c>
      <c r="C127" s="208">
        <v>0.82</v>
      </c>
      <c r="D127" s="208">
        <v>11.56</v>
      </c>
      <c r="E127" s="209">
        <v>12.23</v>
      </c>
      <c r="F127" s="314">
        <f t="shared" si="1"/>
        <v>8.2358632152115252E-3</v>
      </c>
      <c r="G127" s="314">
        <f>IF(SUM($H$4:H127)=0,0,IF(H127&gt;0,0,(1+G126)*(1+F127)-1))</f>
        <v>0</v>
      </c>
      <c r="H127" s="320"/>
    </row>
    <row r="128" spans="1:8" ht="15" hidden="1" customHeight="1" thickBot="1" x14ac:dyDescent="0.35">
      <c r="A128" s="210">
        <v>38322</v>
      </c>
      <c r="B128" s="286">
        <v>326.83300000000003</v>
      </c>
      <c r="C128" s="211">
        <v>0.52</v>
      </c>
      <c r="D128" s="211">
        <v>12.14</v>
      </c>
      <c r="E128" s="212">
        <v>12.14</v>
      </c>
      <c r="F128" s="314">
        <f t="shared" si="1"/>
        <v>5.1822554652034558E-3</v>
      </c>
      <c r="G128" s="314">
        <f>IF(SUM($H$4:H128)=0,0,IF(H128&gt;0,0,(1+G127)*(1+F128)-1))</f>
        <v>0</v>
      </c>
      <c r="H128" s="320"/>
    </row>
    <row r="129" spans="1:8" ht="15" hidden="1" customHeight="1" thickBot="1" x14ac:dyDescent="0.35">
      <c r="A129" s="213">
        <v>38353</v>
      </c>
      <c r="B129" s="287">
        <v>327.91500000000002</v>
      </c>
      <c r="C129" s="214">
        <v>0.33</v>
      </c>
      <c r="D129" s="214">
        <v>0.33</v>
      </c>
      <c r="E129" s="215">
        <v>11.61</v>
      </c>
      <c r="F129" s="314">
        <f t="shared" si="1"/>
        <v>3.3105592152566921E-3</v>
      </c>
      <c r="G129" s="314">
        <f>IF(SUM($H$4:H129)=0,0,IF(H129&gt;0,0,(1+G128)*(1+F129)-1))</f>
        <v>0</v>
      </c>
      <c r="H129" s="320"/>
    </row>
    <row r="130" spans="1:8" ht="15" hidden="1" customHeight="1" thickBot="1" x14ac:dyDescent="0.35">
      <c r="A130" s="207">
        <v>38384</v>
      </c>
      <c r="B130" s="285">
        <v>329.24099999999999</v>
      </c>
      <c r="C130" s="208">
        <v>0.4</v>
      </c>
      <c r="D130" s="208">
        <v>0.74</v>
      </c>
      <c r="E130" s="209">
        <v>10.86</v>
      </c>
      <c r="F130" s="314">
        <f t="shared" si="1"/>
        <v>4.0437308448835196E-3</v>
      </c>
      <c r="G130" s="314">
        <f>IF(SUM($H$4:H130)=0,0,IF(H130&gt;0,0,(1+G129)*(1+F130)-1))</f>
        <v>0</v>
      </c>
      <c r="H130" s="320"/>
    </row>
    <row r="131" spans="1:8" ht="15" hidden="1" customHeight="1" thickBot="1" x14ac:dyDescent="0.35">
      <c r="A131" s="207">
        <v>38412</v>
      </c>
      <c r="B131" s="285">
        <v>332.49</v>
      </c>
      <c r="C131" s="208">
        <v>0.99</v>
      </c>
      <c r="D131" s="208">
        <v>1.73</v>
      </c>
      <c r="E131" s="209">
        <v>10.92</v>
      </c>
      <c r="F131" s="314">
        <f t="shared" si="1"/>
        <v>9.8681512934295501E-3</v>
      </c>
      <c r="G131" s="314">
        <f>IF(SUM($H$4:H131)=0,0,IF(H131&gt;0,0,(1+G130)*(1+F131)-1))</f>
        <v>0</v>
      </c>
      <c r="H131" s="320"/>
    </row>
    <row r="132" spans="1:8" ht="15" hidden="1" customHeight="1" thickBot="1" x14ac:dyDescent="0.35">
      <c r="A132" s="207">
        <v>38443</v>
      </c>
      <c r="B132" s="285">
        <v>334.17</v>
      </c>
      <c r="C132" s="208">
        <v>0.51</v>
      </c>
      <c r="D132" s="208">
        <v>2.2400000000000002</v>
      </c>
      <c r="E132" s="209">
        <v>10.220000000000001</v>
      </c>
      <c r="F132" s="314">
        <f t="shared" si="1"/>
        <v>5.0527835423621603E-3</v>
      </c>
      <c r="G132" s="314">
        <f>IF(SUM($H$4:H132)=0,0,IF(H132&gt;0,0,(1+G131)*(1+F132)-1))</f>
        <v>0</v>
      </c>
      <c r="H132" s="320"/>
    </row>
    <row r="133" spans="1:8" ht="15" hidden="1" customHeight="1" thickBot="1" x14ac:dyDescent="0.35">
      <c r="A133" s="207">
        <v>38473</v>
      </c>
      <c r="B133" s="285">
        <v>333.32100000000003</v>
      </c>
      <c r="C133" s="208">
        <v>-0.25</v>
      </c>
      <c r="D133" s="208">
        <v>1.99</v>
      </c>
      <c r="E133" s="209">
        <v>8.36</v>
      </c>
      <c r="F133" s="314">
        <f t="shared" si="1"/>
        <v>-2.5406230361791904E-3</v>
      </c>
      <c r="G133" s="314">
        <f>IF(SUM($H$4:H133)=0,0,IF(H133&gt;0,0,(1+G132)*(1+F133)-1))</f>
        <v>0</v>
      </c>
      <c r="H133" s="320"/>
    </row>
    <row r="134" spans="1:8" ht="15" hidden="1" customHeight="1" thickBot="1" x14ac:dyDescent="0.35">
      <c r="A134" s="207">
        <v>38504</v>
      </c>
      <c r="B134" s="285">
        <v>331.82299999999998</v>
      </c>
      <c r="C134" s="208">
        <v>-0.45</v>
      </c>
      <c r="D134" s="208">
        <v>1.53</v>
      </c>
      <c r="E134" s="209">
        <v>6.5</v>
      </c>
      <c r="F134" s="314">
        <f t="shared" ref="F134:F197" si="2">(B134/B133-1)</f>
        <v>-4.4941662841526675E-3</v>
      </c>
      <c r="G134" s="314">
        <f>IF(SUM($H$4:H134)=0,0,IF(H134&gt;0,0,(1+G133)*(1+F134)-1))</f>
        <v>0</v>
      </c>
      <c r="H134" s="320"/>
    </row>
    <row r="135" spans="1:8" ht="15" hidden="1" customHeight="1" thickBot="1" x14ac:dyDescent="0.35">
      <c r="A135" s="207">
        <v>38534</v>
      </c>
      <c r="B135" s="285">
        <v>330.48399999999998</v>
      </c>
      <c r="C135" s="208">
        <v>-0.4</v>
      </c>
      <c r="D135" s="208">
        <v>1.1200000000000001</v>
      </c>
      <c r="E135" s="209">
        <v>4.88</v>
      </c>
      <c r="F135" s="314">
        <f t="shared" si="2"/>
        <v>-4.0352838712205408E-3</v>
      </c>
      <c r="G135" s="314">
        <f>IF(SUM($H$4:H135)=0,0,IF(H135&gt;0,0,(1+G134)*(1+F135)-1))</f>
        <v>0</v>
      </c>
      <c r="H135" s="320"/>
    </row>
    <row r="136" spans="1:8" ht="15" hidden="1" customHeight="1" thickBot="1" x14ac:dyDescent="0.35">
      <c r="A136" s="207">
        <v>38565</v>
      </c>
      <c r="B136" s="285">
        <v>327.887</v>
      </c>
      <c r="C136" s="208">
        <v>-0.79</v>
      </c>
      <c r="D136" s="208">
        <v>0.32</v>
      </c>
      <c r="E136" s="209">
        <v>2.71</v>
      </c>
      <c r="F136" s="314">
        <f t="shared" si="2"/>
        <v>-7.8581716512750033E-3</v>
      </c>
      <c r="G136" s="314">
        <f>IF(SUM($H$4:H136)=0,0,IF(H136&gt;0,0,(1+G135)*(1+F136)-1))</f>
        <v>0</v>
      </c>
      <c r="H136" s="320"/>
    </row>
    <row r="137" spans="1:8" ht="15" hidden="1" customHeight="1" thickBot="1" x14ac:dyDescent="0.35">
      <c r="A137" s="207">
        <v>38596</v>
      </c>
      <c r="B137" s="285">
        <v>327.45400000000001</v>
      </c>
      <c r="C137" s="208">
        <v>-0.13</v>
      </c>
      <c r="D137" s="208">
        <v>0.19</v>
      </c>
      <c r="E137" s="209">
        <v>2.08</v>
      </c>
      <c r="F137" s="314">
        <f t="shared" si="2"/>
        <v>-1.3205769060682382E-3</v>
      </c>
      <c r="G137" s="314">
        <f>IF(SUM($H$4:H137)=0,0,IF(H137&gt;0,0,(1+G136)*(1+F137)-1))</f>
        <v>0</v>
      </c>
      <c r="H137" s="320"/>
    </row>
    <row r="138" spans="1:8" ht="15" hidden="1" customHeight="1" thickBot="1" x14ac:dyDescent="0.35">
      <c r="A138" s="207">
        <v>38626</v>
      </c>
      <c r="B138" s="285">
        <v>329.529</v>
      </c>
      <c r="C138" s="208">
        <v>0.63</v>
      </c>
      <c r="D138" s="208">
        <v>0.82</v>
      </c>
      <c r="E138" s="209">
        <v>2.1800000000000002</v>
      </c>
      <c r="F138" s="314">
        <f t="shared" si="2"/>
        <v>6.3367679124395337E-3</v>
      </c>
      <c r="G138" s="314">
        <f>IF(SUM($H$4:H138)=0,0,IF(H138&gt;0,0,(1+G137)*(1+F138)-1))</f>
        <v>0</v>
      </c>
      <c r="H138" s="320"/>
    </row>
    <row r="139" spans="1:8" ht="15" hidden="1" customHeight="1" thickBot="1" x14ac:dyDescent="0.35">
      <c r="A139" s="207">
        <v>38657</v>
      </c>
      <c r="B139" s="285">
        <v>330.61900000000003</v>
      </c>
      <c r="C139" s="208">
        <v>0.33</v>
      </c>
      <c r="D139" s="208">
        <v>1.1599999999999999</v>
      </c>
      <c r="E139" s="209">
        <v>1.68</v>
      </c>
      <c r="F139" s="314">
        <f t="shared" si="2"/>
        <v>3.3077513663442026E-3</v>
      </c>
      <c r="G139" s="314">
        <f>IF(SUM($H$4:H139)=0,0,IF(H139&gt;0,0,(1+G138)*(1+F139)-1))</f>
        <v>0</v>
      </c>
      <c r="H139" s="320"/>
    </row>
    <row r="140" spans="1:8" ht="15" hidden="1" customHeight="1" thickBot="1" x14ac:dyDescent="0.35">
      <c r="A140" s="210">
        <v>38687</v>
      </c>
      <c r="B140" s="286">
        <v>330.83499999999998</v>
      </c>
      <c r="C140" s="211">
        <v>7.0000000000000007E-2</v>
      </c>
      <c r="D140" s="211">
        <v>1.22</v>
      </c>
      <c r="E140" s="212">
        <v>1.22</v>
      </c>
      <c r="F140" s="314">
        <f t="shared" si="2"/>
        <v>6.5331998463480367E-4</v>
      </c>
      <c r="G140" s="314">
        <f>IF(SUM($H$4:H140)=0,0,IF(H140&gt;0,0,(1+G139)*(1+F140)-1))</f>
        <v>0</v>
      </c>
      <c r="H140" s="320"/>
    </row>
    <row r="141" spans="1:8" ht="15" hidden="1" customHeight="1" thickBot="1" x14ac:dyDescent="0.35">
      <c r="A141" s="213">
        <v>38718</v>
      </c>
      <c r="B141" s="287">
        <v>333.22199999999998</v>
      </c>
      <c r="C141" s="214">
        <v>0.72</v>
      </c>
      <c r="D141" s="214">
        <v>0.72</v>
      </c>
      <c r="E141" s="215">
        <v>1.62</v>
      </c>
      <c r="F141" s="314">
        <f t="shared" si="2"/>
        <v>7.2150770021308652E-3</v>
      </c>
      <c r="G141" s="314">
        <f>IF(SUM($H$4:H141)=0,0,IF(H141&gt;0,0,(1+G140)*(1+F141)-1))</f>
        <v>0</v>
      </c>
      <c r="H141" s="320"/>
    </row>
    <row r="142" spans="1:8" ht="15" hidden="1" customHeight="1" thickBot="1" x14ac:dyDescent="0.35">
      <c r="A142" s="207">
        <v>38749</v>
      </c>
      <c r="B142" s="285">
        <v>333.03</v>
      </c>
      <c r="C142" s="208">
        <v>-0.06</v>
      </c>
      <c r="D142" s="208">
        <v>0.66</v>
      </c>
      <c r="E142" s="209">
        <v>1.1499999999999999</v>
      </c>
      <c r="F142" s="314">
        <f t="shared" si="2"/>
        <v>-5.7619244827777916E-4</v>
      </c>
      <c r="G142" s="314">
        <f>IF(SUM($H$4:H142)=0,0,IF(H142&gt;0,0,(1+G141)*(1+F142)-1))</f>
        <v>0</v>
      </c>
      <c r="H142" s="320"/>
    </row>
    <row r="143" spans="1:8" ht="15" hidden="1" customHeight="1" thickBot="1" x14ac:dyDescent="0.35">
      <c r="A143" s="207">
        <v>38777</v>
      </c>
      <c r="B143" s="285">
        <v>331.53100000000001</v>
      </c>
      <c r="C143" s="208">
        <v>-0.45</v>
      </c>
      <c r="D143" s="208">
        <v>0.21</v>
      </c>
      <c r="E143" s="209">
        <v>-0.28999999999999998</v>
      </c>
      <c r="F143" s="314">
        <f t="shared" si="2"/>
        <v>-4.5010959973574849E-3</v>
      </c>
      <c r="G143" s="314">
        <f>IF(SUM($H$4:H143)=0,0,IF(H143&gt;0,0,(1+G142)*(1+F143)-1))</f>
        <v>0</v>
      </c>
      <c r="H143" s="320"/>
    </row>
    <row r="144" spans="1:8" ht="15" hidden="1" customHeight="1" thickBot="1" x14ac:dyDescent="0.35">
      <c r="A144" s="207">
        <v>38808</v>
      </c>
      <c r="B144" s="285">
        <v>331.60700000000003</v>
      </c>
      <c r="C144" s="208">
        <v>0.02</v>
      </c>
      <c r="D144" s="208">
        <v>0.23</v>
      </c>
      <c r="E144" s="209">
        <v>-0.77</v>
      </c>
      <c r="F144" s="314">
        <f t="shared" si="2"/>
        <v>2.2923949796549437E-4</v>
      </c>
      <c r="G144" s="314">
        <f>IF(SUM($H$4:H144)=0,0,IF(H144&gt;0,0,(1+G143)*(1+F144)-1))</f>
        <v>0</v>
      </c>
      <c r="H144" s="320"/>
    </row>
    <row r="145" spans="1:8" ht="15" hidden="1" customHeight="1" thickBot="1" x14ac:dyDescent="0.35">
      <c r="A145" s="207">
        <v>38838</v>
      </c>
      <c r="B145" s="285">
        <v>332.851</v>
      </c>
      <c r="C145" s="208">
        <v>0.38</v>
      </c>
      <c r="D145" s="208">
        <v>0.61</v>
      </c>
      <c r="E145" s="209">
        <v>-0.14000000000000001</v>
      </c>
      <c r="F145" s="314">
        <f t="shared" si="2"/>
        <v>3.7514286489730431E-3</v>
      </c>
      <c r="G145" s="314">
        <f>IF(SUM($H$4:H145)=0,0,IF(H145&gt;0,0,(1+G144)*(1+F145)-1))</f>
        <v>0</v>
      </c>
      <c r="H145" s="320"/>
    </row>
    <row r="146" spans="1:8" ht="15" hidden="1" customHeight="1" thickBot="1" x14ac:dyDescent="0.35">
      <c r="A146" s="207">
        <v>38869</v>
      </c>
      <c r="B146" s="285">
        <v>335.06700000000001</v>
      </c>
      <c r="C146" s="208">
        <v>0.67</v>
      </c>
      <c r="D146" s="208">
        <v>1.28</v>
      </c>
      <c r="E146" s="209">
        <v>0.98</v>
      </c>
      <c r="F146" s="314">
        <f t="shared" si="2"/>
        <v>6.6576335958130617E-3</v>
      </c>
      <c r="G146" s="314">
        <f>IF(SUM($H$4:H146)=0,0,IF(H146&gt;0,0,(1+G145)*(1+F146)-1))</f>
        <v>0</v>
      </c>
      <c r="H146" s="320"/>
    </row>
    <row r="147" spans="1:8" ht="15" hidden="1" customHeight="1" thickBot="1" x14ac:dyDescent="0.35">
      <c r="A147" s="207">
        <v>38899</v>
      </c>
      <c r="B147" s="285">
        <v>335.637</v>
      </c>
      <c r="C147" s="208">
        <v>0.17</v>
      </c>
      <c r="D147" s="208">
        <v>1.45</v>
      </c>
      <c r="E147" s="209">
        <v>1.56</v>
      </c>
      <c r="F147" s="314">
        <f t="shared" si="2"/>
        <v>1.7011523068519718E-3</v>
      </c>
      <c r="G147" s="314">
        <f>IF(SUM($H$4:H147)=0,0,IF(H147&gt;0,0,(1+G146)*(1+F147)-1))</f>
        <v>0</v>
      </c>
      <c r="H147" s="320"/>
    </row>
    <row r="148" spans="1:8" ht="15" hidden="1" customHeight="1" thickBot="1" x14ac:dyDescent="0.35">
      <c r="A148" s="207">
        <v>38930</v>
      </c>
      <c r="B148" s="285">
        <v>337.01100000000002</v>
      </c>
      <c r="C148" s="208">
        <v>0.41</v>
      </c>
      <c r="D148" s="208">
        <v>1.87</v>
      </c>
      <c r="E148" s="209">
        <v>2.78</v>
      </c>
      <c r="F148" s="314">
        <f t="shared" si="2"/>
        <v>4.0937083813763486E-3</v>
      </c>
      <c r="G148" s="314">
        <f>IF(SUM($H$4:H148)=0,0,IF(H148&gt;0,0,(1+G147)*(1+F148)-1))</f>
        <v>0</v>
      </c>
      <c r="H148" s="320"/>
    </row>
    <row r="149" spans="1:8" ht="15" hidden="1" customHeight="1" thickBot="1" x14ac:dyDescent="0.35">
      <c r="A149" s="207">
        <v>38961</v>
      </c>
      <c r="B149" s="285">
        <v>337.81700000000001</v>
      </c>
      <c r="C149" s="208">
        <v>0.24</v>
      </c>
      <c r="D149" s="208">
        <v>2.11</v>
      </c>
      <c r="E149" s="209">
        <v>3.16</v>
      </c>
      <c r="F149" s="314">
        <f t="shared" si="2"/>
        <v>2.3916133301287168E-3</v>
      </c>
      <c r="G149" s="314">
        <f>IF(SUM($H$4:H149)=0,0,IF(H149&gt;0,0,(1+G148)*(1+F149)-1))</f>
        <v>0</v>
      </c>
      <c r="H149" s="320"/>
    </row>
    <row r="150" spans="1:8" ht="15" hidden="1" customHeight="1" thickBot="1" x14ac:dyDescent="0.35">
      <c r="A150" s="207">
        <v>38991</v>
      </c>
      <c r="B150" s="285">
        <v>340.541</v>
      </c>
      <c r="C150" s="208">
        <v>0.81</v>
      </c>
      <c r="D150" s="208">
        <v>2.93</v>
      </c>
      <c r="E150" s="209">
        <v>3.34</v>
      </c>
      <c r="F150" s="314">
        <f t="shared" si="2"/>
        <v>8.0635373589843518E-3</v>
      </c>
      <c r="G150" s="314">
        <f>IF(SUM($H$4:H150)=0,0,IF(H150&gt;0,0,(1+G149)*(1+F150)-1))</f>
        <v>0</v>
      </c>
      <c r="H150" s="320"/>
    </row>
    <row r="151" spans="1:8" ht="15" hidden="1" customHeight="1" thickBot="1" x14ac:dyDescent="0.35">
      <c r="A151" s="207">
        <v>39022</v>
      </c>
      <c r="B151" s="285">
        <v>342.48200000000003</v>
      </c>
      <c r="C151" s="208">
        <v>0.56999999999999995</v>
      </c>
      <c r="D151" s="208">
        <v>3.52</v>
      </c>
      <c r="E151" s="209">
        <v>3.59</v>
      </c>
      <c r="F151" s="314">
        <f t="shared" si="2"/>
        <v>5.6997542146173252E-3</v>
      </c>
      <c r="G151" s="314">
        <f>IF(SUM($H$4:H151)=0,0,IF(H151&gt;0,0,(1+G150)*(1+F151)-1))</f>
        <v>0</v>
      </c>
      <c r="H151" s="320"/>
    </row>
    <row r="152" spans="1:8" ht="15" hidden="1" customHeight="1" thickBot="1" x14ac:dyDescent="0.35">
      <c r="A152" s="210">
        <v>39052</v>
      </c>
      <c r="B152" s="286">
        <v>343.38400000000001</v>
      </c>
      <c r="C152" s="211">
        <v>0.26</v>
      </c>
      <c r="D152" s="211">
        <v>3.79</v>
      </c>
      <c r="E152" s="212">
        <v>3.79</v>
      </c>
      <c r="F152" s="314">
        <f t="shared" si="2"/>
        <v>2.6337150565576284E-3</v>
      </c>
      <c r="G152" s="314">
        <f>IF(SUM($H$4:H152)=0,0,IF(H152&gt;0,0,(1+G151)*(1+F152)-1))</f>
        <v>0</v>
      </c>
      <c r="H152" s="320"/>
    </row>
    <row r="153" spans="1:8" ht="15" hidden="1" customHeight="1" thickBot="1" x14ac:dyDescent="0.35">
      <c r="A153" s="213">
        <v>39083</v>
      </c>
      <c r="B153" s="287">
        <v>344.85</v>
      </c>
      <c r="C153" s="214">
        <v>0.43</v>
      </c>
      <c r="D153" s="214">
        <v>0.43</v>
      </c>
      <c r="E153" s="215">
        <v>3.49</v>
      </c>
      <c r="F153" s="314">
        <f t="shared" si="2"/>
        <v>4.2692728840016958E-3</v>
      </c>
      <c r="G153" s="314">
        <f>IF(SUM($H$4:H153)=0,0,IF(H153&gt;0,0,(1+G152)*(1+F153)-1))</f>
        <v>0</v>
      </c>
      <c r="H153" s="320"/>
    </row>
    <row r="154" spans="1:8" ht="15" hidden="1" customHeight="1" thickBot="1" x14ac:dyDescent="0.35">
      <c r="A154" s="207">
        <v>39114</v>
      </c>
      <c r="B154" s="285">
        <v>345.65199999999999</v>
      </c>
      <c r="C154" s="208">
        <v>0.23</v>
      </c>
      <c r="D154" s="208">
        <v>0.66</v>
      </c>
      <c r="E154" s="209">
        <v>3.79</v>
      </c>
      <c r="F154" s="314">
        <f t="shared" si="2"/>
        <v>2.3256488328258218E-3</v>
      </c>
      <c r="G154" s="314">
        <f>IF(SUM($H$4:H154)=0,0,IF(H154&gt;0,0,(1+G153)*(1+F154)-1))</f>
        <v>0</v>
      </c>
      <c r="H154" s="320"/>
    </row>
    <row r="155" spans="1:8" ht="15" hidden="1" customHeight="1" thickBot="1" x14ac:dyDescent="0.35">
      <c r="A155" s="207">
        <v>39142</v>
      </c>
      <c r="B155" s="285">
        <v>346.40699999999998</v>
      </c>
      <c r="C155" s="208">
        <v>0.22</v>
      </c>
      <c r="D155" s="208">
        <v>0.88</v>
      </c>
      <c r="E155" s="209">
        <v>4.49</v>
      </c>
      <c r="F155" s="314">
        <f t="shared" si="2"/>
        <v>2.1842778285674491E-3</v>
      </c>
      <c r="G155" s="314">
        <f>IF(SUM($H$4:H155)=0,0,IF(H155&gt;0,0,(1+G154)*(1+F155)-1))</f>
        <v>0</v>
      </c>
      <c r="H155" s="320"/>
    </row>
    <row r="156" spans="1:8" ht="15" hidden="1" customHeight="1" thickBot="1" x14ac:dyDescent="0.35">
      <c r="A156" s="207">
        <v>39173</v>
      </c>
      <c r="B156" s="285">
        <v>346.87799999999999</v>
      </c>
      <c r="C156" s="208">
        <v>0.14000000000000001</v>
      </c>
      <c r="D156" s="208">
        <v>1.02</v>
      </c>
      <c r="E156" s="209">
        <v>4.6100000000000003</v>
      </c>
      <c r="F156" s="314">
        <f t="shared" si="2"/>
        <v>1.3596722929964944E-3</v>
      </c>
      <c r="G156" s="314">
        <f>IF(SUM($H$4:H156)=0,0,IF(H156&gt;0,0,(1+G155)*(1+F156)-1))</f>
        <v>0</v>
      </c>
      <c r="H156" s="320"/>
    </row>
    <row r="157" spans="1:8" ht="15" hidden="1" customHeight="1" thickBot="1" x14ac:dyDescent="0.35">
      <c r="A157" s="207">
        <v>39203</v>
      </c>
      <c r="B157" s="285">
        <v>347.42099999999999</v>
      </c>
      <c r="C157" s="208">
        <v>0.16</v>
      </c>
      <c r="D157" s="208">
        <v>1.18</v>
      </c>
      <c r="E157" s="209">
        <v>4.38</v>
      </c>
      <c r="F157" s="314">
        <f t="shared" si="2"/>
        <v>1.565391866881205E-3</v>
      </c>
      <c r="G157" s="314">
        <f>IF(SUM($H$4:H157)=0,0,IF(H157&gt;0,0,(1+G156)*(1+F157)-1))</f>
        <v>0</v>
      </c>
      <c r="H157" s="320"/>
    </row>
    <row r="158" spans="1:8" ht="15" hidden="1" customHeight="1" thickBot="1" x14ac:dyDescent="0.35">
      <c r="A158" s="207">
        <v>39234</v>
      </c>
      <c r="B158" s="285">
        <v>348.32799999999997</v>
      </c>
      <c r="C158" s="208">
        <v>0.26</v>
      </c>
      <c r="D158" s="208">
        <v>1.44</v>
      </c>
      <c r="E158" s="209">
        <v>3.96</v>
      </c>
      <c r="F158" s="314">
        <f t="shared" si="2"/>
        <v>2.6106654462452195E-3</v>
      </c>
      <c r="G158" s="314">
        <f>IF(SUM($H$4:H158)=0,0,IF(H158&gt;0,0,(1+G157)*(1+F158)-1))</f>
        <v>0</v>
      </c>
      <c r="H158" s="320"/>
    </row>
    <row r="159" spans="1:8" ht="15" hidden="1" customHeight="1" thickBot="1" x14ac:dyDescent="0.35">
      <c r="A159" s="207">
        <v>39264</v>
      </c>
      <c r="B159" s="285">
        <v>349.62799999999999</v>
      </c>
      <c r="C159" s="208">
        <v>0.37</v>
      </c>
      <c r="D159" s="208">
        <v>1.82</v>
      </c>
      <c r="E159" s="209">
        <v>4.17</v>
      </c>
      <c r="F159" s="314">
        <f t="shared" si="2"/>
        <v>3.7321145586919346E-3</v>
      </c>
      <c r="G159" s="314">
        <f>IF(SUM($H$4:H159)=0,0,IF(H159&gt;0,0,(1+G158)*(1+F159)-1))</f>
        <v>0</v>
      </c>
      <c r="H159" s="320"/>
    </row>
    <row r="160" spans="1:8" ht="15" hidden="1" customHeight="1" thickBot="1" x14ac:dyDescent="0.35">
      <c r="A160" s="207">
        <v>39295</v>
      </c>
      <c r="B160" s="285">
        <v>354.495</v>
      </c>
      <c r="C160" s="208">
        <v>1.39</v>
      </c>
      <c r="D160" s="208">
        <v>3.24</v>
      </c>
      <c r="E160" s="209">
        <v>5.19</v>
      </c>
      <c r="F160" s="314">
        <f t="shared" si="2"/>
        <v>1.3920509798986513E-2</v>
      </c>
      <c r="G160" s="314">
        <f>IF(SUM($H$4:H160)=0,0,IF(H160&gt;0,0,(1+G159)*(1+F160)-1))</f>
        <v>0</v>
      </c>
      <c r="H160" s="320"/>
    </row>
    <row r="161" spans="1:8" ht="15" hidden="1" customHeight="1" thickBot="1" x14ac:dyDescent="0.35">
      <c r="A161" s="207">
        <v>39326</v>
      </c>
      <c r="B161" s="285">
        <v>358.63299999999998</v>
      </c>
      <c r="C161" s="208">
        <v>1.17</v>
      </c>
      <c r="D161" s="208">
        <v>4.4400000000000004</v>
      </c>
      <c r="E161" s="209">
        <v>6.16</v>
      </c>
      <c r="F161" s="314">
        <f t="shared" si="2"/>
        <v>1.1672943200891295E-2</v>
      </c>
      <c r="G161" s="314">
        <f>IF(SUM($H$4:H161)=0,0,IF(H161&gt;0,0,(1+G160)*(1+F161)-1))</f>
        <v>0</v>
      </c>
      <c r="H161" s="320"/>
    </row>
    <row r="162" spans="1:8" ht="15" hidden="1" customHeight="1" thickBot="1" x14ac:dyDescent="0.35">
      <c r="A162" s="207">
        <v>39356</v>
      </c>
      <c r="B162" s="285">
        <v>361.30799999999999</v>
      </c>
      <c r="C162" s="208">
        <v>0.75</v>
      </c>
      <c r="D162" s="208">
        <v>5.22</v>
      </c>
      <c r="E162" s="209">
        <v>6.1</v>
      </c>
      <c r="F162" s="314">
        <f t="shared" si="2"/>
        <v>7.4588785750335784E-3</v>
      </c>
      <c r="G162" s="314">
        <f>IF(SUM($H$4:H162)=0,0,IF(H162&gt;0,0,(1+G161)*(1+F162)-1))</f>
        <v>0</v>
      </c>
      <c r="H162" s="320"/>
    </row>
    <row r="163" spans="1:8" ht="15" hidden="1" customHeight="1" thickBot="1" x14ac:dyDescent="0.35">
      <c r="A163" s="207">
        <v>39387</v>
      </c>
      <c r="B163" s="285">
        <v>365.1</v>
      </c>
      <c r="C163" s="208">
        <v>1.05</v>
      </c>
      <c r="D163" s="208">
        <v>6.32</v>
      </c>
      <c r="E163" s="209">
        <v>6.6</v>
      </c>
      <c r="F163" s="314">
        <f t="shared" si="2"/>
        <v>1.0495200770533897E-2</v>
      </c>
      <c r="G163" s="314">
        <f>IF(SUM($H$4:H163)=0,0,IF(H163&gt;0,0,(1+G162)*(1+F163)-1))</f>
        <v>0</v>
      </c>
      <c r="H163" s="320"/>
    </row>
    <row r="164" spans="1:8" ht="15" hidden="1" customHeight="1" thickBot="1" x14ac:dyDescent="0.35">
      <c r="A164" s="210">
        <v>39417</v>
      </c>
      <c r="B164" s="286">
        <v>370.48500000000001</v>
      </c>
      <c r="C164" s="211">
        <v>1.47</v>
      </c>
      <c r="D164" s="211">
        <v>7.89</v>
      </c>
      <c r="E164" s="212">
        <v>7.89</v>
      </c>
      <c r="F164" s="314">
        <f t="shared" si="2"/>
        <v>1.4749383730484844E-2</v>
      </c>
      <c r="G164" s="314">
        <f>IF(SUM($H$4:H164)=0,0,IF(H164&gt;0,0,(1+G163)*(1+F164)-1))</f>
        <v>0</v>
      </c>
      <c r="H164" s="320"/>
    </row>
    <row r="165" spans="1:8" ht="15" hidden="1" customHeight="1" thickBot="1" x14ac:dyDescent="0.35">
      <c r="A165" s="213">
        <v>39448</v>
      </c>
      <c r="B165" s="287">
        <v>374.13900000000001</v>
      </c>
      <c r="C165" s="214">
        <v>0.99</v>
      </c>
      <c r="D165" s="214">
        <v>0.99</v>
      </c>
      <c r="E165" s="215">
        <v>8.49</v>
      </c>
      <c r="F165" s="314">
        <f t="shared" si="2"/>
        <v>9.8627474796550985E-3</v>
      </c>
      <c r="G165" s="314">
        <f>IF(SUM($H$4:H165)=0,0,IF(H165&gt;0,0,(1+G164)*(1+F165)-1))</f>
        <v>0</v>
      </c>
      <c r="H165" s="320"/>
    </row>
    <row r="166" spans="1:8" ht="15" hidden="1" customHeight="1" thickBot="1" x14ac:dyDescent="0.35">
      <c r="A166" s="207">
        <v>39479</v>
      </c>
      <c r="B166" s="285">
        <v>375.55799999999999</v>
      </c>
      <c r="C166" s="208">
        <v>0.38</v>
      </c>
      <c r="D166" s="208">
        <v>1.37</v>
      </c>
      <c r="E166" s="209">
        <v>8.65</v>
      </c>
      <c r="F166" s="314">
        <f t="shared" si="2"/>
        <v>3.792708057700489E-3</v>
      </c>
      <c r="G166" s="314">
        <f>IF(SUM($H$4:H166)=0,0,IF(H166&gt;0,0,(1+G165)*(1+F166)-1))</f>
        <v>0</v>
      </c>
      <c r="H166" s="320"/>
    </row>
    <row r="167" spans="1:8" ht="15" hidden="1" customHeight="1" thickBot="1" x14ac:dyDescent="0.35">
      <c r="A167" s="207">
        <v>39508</v>
      </c>
      <c r="B167" s="285">
        <v>378.19400000000002</v>
      </c>
      <c r="C167" s="208">
        <v>0.7</v>
      </c>
      <c r="D167" s="208">
        <v>2.08</v>
      </c>
      <c r="E167" s="209">
        <v>9.18</v>
      </c>
      <c r="F167" s="314">
        <f t="shared" si="2"/>
        <v>7.0188892261648927E-3</v>
      </c>
      <c r="G167" s="314">
        <f>IF(SUM($H$4:H167)=0,0,IF(H167&gt;0,0,(1+G166)*(1+F167)-1))</f>
        <v>0</v>
      </c>
      <c r="H167" s="320"/>
    </row>
    <row r="168" spans="1:8" ht="15" hidden="1" customHeight="1" thickBot="1" x14ac:dyDescent="0.35">
      <c r="A168" s="207">
        <v>39539</v>
      </c>
      <c r="B168" s="285">
        <v>382.41399999999999</v>
      </c>
      <c r="C168" s="208">
        <v>1.1200000000000001</v>
      </c>
      <c r="D168" s="208">
        <v>3.22</v>
      </c>
      <c r="E168" s="209">
        <v>10.24</v>
      </c>
      <c r="F168" s="314">
        <f t="shared" si="2"/>
        <v>1.11582944203239E-2</v>
      </c>
      <c r="G168" s="314">
        <f>IF(SUM($H$4:H168)=0,0,IF(H168&gt;0,0,(1+G167)*(1+F168)-1))</f>
        <v>0</v>
      </c>
      <c r="H168" s="320"/>
    </row>
    <row r="169" spans="1:8" ht="15" hidden="1" customHeight="1" thickBot="1" x14ac:dyDescent="0.35">
      <c r="A169" s="207">
        <v>39569</v>
      </c>
      <c r="B169" s="285">
        <v>389.58499999999998</v>
      </c>
      <c r="C169" s="208">
        <v>1.88</v>
      </c>
      <c r="D169" s="208">
        <v>5.16</v>
      </c>
      <c r="E169" s="209">
        <v>12.14</v>
      </c>
      <c r="F169" s="314">
        <f t="shared" si="2"/>
        <v>1.8751928538181195E-2</v>
      </c>
      <c r="G169" s="314">
        <f>IF(SUM($H$4:H169)=0,0,IF(H169&gt;0,0,(1+G168)*(1+F169)-1))</f>
        <v>0</v>
      </c>
      <c r="H169" s="320"/>
    </row>
    <row r="170" spans="1:8" ht="15" hidden="1" customHeight="1" thickBot="1" x14ac:dyDescent="0.35">
      <c r="A170" s="207">
        <v>39600</v>
      </c>
      <c r="B170" s="285">
        <v>396.95400000000001</v>
      </c>
      <c r="C170" s="208">
        <v>1.89</v>
      </c>
      <c r="D170" s="208">
        <v>7.14</v>
      </c>
      <c r="E170" s="209">
        <v>13.96</v>
      </c>
      <c r="F170" s="314">
        <f t="shared" si="2"/>
        <v>1.891499929412066E-2</v>
      </c>
      <c r="G170" s="314">
        <f>IF(SUM($H$4:H170)=0,0,IF(H170&gt;0,0,(1+G169)*(1+F170)-1))</f>
        <v>0</v>
      </c>
      <c r="H170" s="320"/>
    </row>
    <row r="171" spans="1:8" ht="15" hidden="1" customHeight="1" thickBot="1" x14ac:dyDescent="0.35">
      <c r="A171" s="207">
        <v>39630</v>
      </c>
      <c r="B171" s="285">
        <v>401.40600000000001</v>
      </c>
      <c r="C171" s="208">
        <v>1.1200000000000001</v>
      </c>
      <c r="D171" s="208">
        <v>8.35</v>
      </c>
      <c r="E171" s="209">
        <v>14.81</v>
      </c>
      <c r="F171" s="314">
        <f t="shared" si="2"/>
        <v>1.1215405311446602E-2</v>
      </c>
      <c r="G171" s="314">
        <f>IF(SUM($H$4:H171)=0,0,IF(H171&gt;0,0,(1+G170)*(1+F171)-1))</f>
        <v>0</v>
      </c>
      <c r="H171" s="320"/>
    </row>
    <row r="172" spans="1:8" ht="15" hidden="1" customHeight="1" thickBot="1" x14ac:dyDescent="0.35">
      <c r="A172" s="207">
        <v>39661</v>
      </c>
      <c r="B172" s="285">
        <v>399.87</v>
      </c>
      <c r="C172" s="208">
        <v>-0.38</v>
      </c>
      <c r="D172" s="208">
        <v>7.93</v>
      </c>
      <c r="E172" s="209">
        <v>12.8</v>
      </c>
      <c r="F172" s="314">
        <f t="shared" si="2"/>
        <v>-3.8265496778822072E-3</v>
      </c>
      <c r="G172" s="314">
        <f>IF(SUM($H$4:H172)=0,0,IF(H172&gt;0,0,(1+G171)*(1+F172)-1))</f>
        <v>0</v>
      </c>
      <c r="H172" s="320"/>
    </row>
    <row r="173" spans="1:8" ht="15" hidden="1" customHeight="1" thickBot="1" x14ac:dyDescent="0.35">
      <c r="A173" s="207">
        <v>39692</v>
      </c>
      <c r="B173" s="285">
        <v>401.327</v>
      </c>
      <c r="C173" s="208">
        <v>0.36</v>
      </c>
      <c r="D173" s="208">
        <v>8.32</v>
      </c>
      <c r="E173" s="209">
        <v>11.9</v>
      </c>
      <c r="F173" s="314">
        <f t="shared" si="2"/>
        <v>3.6436841973641609E-3</v>
      </c>
      <c r="G173" s="314">
        <f>IF(SUM($H$4:H173)=0,0,IF(H173&gt;0,0,(1+G172)*(1+F173)-1))</f>
        <v>0</v>
      </c>
      <c r="H173" s="320"/>
    </row>
    <row r="174" spans="1:8" ht="15" hidden="1" customHeight="1" thickBot="1" x14ac:dyDescent="0.35">
      <c r="A174" s="207">
        <v>39722</v>
      </c>
      <c r="B174" s="285">
        <v>405.70699999999999</v>
      </c>
      <c r="C174" s="208">
        <v>1.0900000000000001</v>
      </c>
      <c r="D174" s="208">
        <v>9.51</v>
      </c>
      <c r="E174" s="209">
        <v>12.29</v>
      </c>
      <c r="F174" s="314">
        <f t="shared" si="2"/>
        <v>1.091379349009669E-2</v>
      </c>
      <c r="G174" s="314">
        <f>IF(SUM($H$4:H174)=0,0,IF(H174&gt;0,0,(1+G173)*(1+F174)-1))</f>
        <v>0</v>
      </c>
      <c r="H174" s="320"/>
    </row>
    <row r="175" spans="1:8" ht="15" hidden="1" customHeight="1" thickBot="1" x14ac:dyDescent="0.35">
      <c r="A175" s="207">
        <v>39753</v>
      </c>
      <c r="B175" s="285">
        <v>405.98200000000003</v>
      </c>
      <c r="C175" s="208">
        <v>7.0000000000000007E-2</v>
      </c>
      <c r="D175" s="208">
        <v>9.58</v>
      </c>
      <c r="E175" s="209">
        <v>11.2</v>
      </c>
      <c r="F175" s="314">
        <f t="shared" si="2"/>
        <v>6.7782907369129397E-4</v>
      </c>
      <c r="G175" s="314">
        <f>IF(SUM($H$4:H175)=0,0,IF(H175&gt;0,0,(1+G174)*(1+F175)-1))</f>
        <v>0</v>
      </c>
      <c r="H175" s="320"/>
    </row>
    <row r="176" spans="1:8" ht="15" hidden="1" customHeight="1" thickBot="1" x14ac:dyDescent="0.35">
      <c r="A176" s="210">
        <v>39783</v>
      </c>
      <c r="B176" s="286">
        <v>404.185</v>
      </c>
      <c r="C176" s="211">
        <v>-0.44</v>
      </c>
      <c r="D176" s="211">
        <v>9.1</v>
      </c>
      <c r="E176" s="212">
        <v>9.1</v>
      </c>
      <c r="F176" s="314">
        <f t="shared" si="2"/>
        <v>-4.4263046144903395E-3</v>
      </c>
      <c r="G176" s="314">
        <f>IF(SUM($H$4:H176)=0,0,IF(H176&gt;0,0,(1+G175)*(1+F176)-1))</f>
        <v>0</v>
      </c>
      <c r="H176" s="320"/>
    </row>
    <row r="177" spans="1:8" ht="15" hidden="1" customHeight="1" thickBot="1" x14ac:dyDescent="0.35">
      <c r="A177" s="213">
        <v>39814</v>
      </c>
      <c r="B177" s="287">
        <v>404.24400000000003</v>
      </c>
      <c r="C177" s="214">
        <v>0.01</v>
      </c>
      <c r="D177" s="214">
        <v>0.01</v>
      </c>
      <c r="E177" s="215">
        <v>8.0500000000000007</v>
      </c>
      <c r="F177" s="314">
        <f t="shared" si="2"/>
        <v>1.4597275999861381E-4</v>
      </c>
      <c r="G177" s="314">
        <f>IF(SUM($H$4:H177)=0,0,IF(H177&gt;0,0,(1+G176)*(1+F177)-1))</f>
        <v>0</v>
      </c>
      <c r="H177" s="320"/>
    </row>
    <row r="178" spans="1:8" ht="15" hidden="1" customHeight="1" thickBot="1" x14ac:dyDescent="0.35">
      <c r="A178" s="207">
        <v>39845</v>
      </c>
      <c r="B178" s="285">
        <v>403.73700000000002</v>
      </c>
      <c r="C178" s="208">
        <v>-0.13</v>
      </c>
      <c r="D178" s="208">
        <v>-0.11</v>
      </c>
      <c r="E178" s="209">
        <v>7.5</v>
      </c>
      <c r="F178" s="314">
        <f t="shared" si="2"/>
        <v>-1.254193012141247E-3</v>
      </c>
      <c r="G178" s="314">
        <f>IF(SUM($H$4:H178)=0,0,IF(H178&gt;0,0,(1+G177)*(1+F178)-1))</f>
        <v>0</v>
      </c>
      <c r="H178" s="320"/>
    </row>
    <row r="179" spans="1:8" ht="15" hidden="1" customHeight="1" thickBot="1" x14ac:dyDescent="0.35">
      <c r="A179" s="207">
        <v>39873</v>
      </c>
      <c r="B179" s="285">
        <v>400.35300000000001</v>
      </c>
      <c r="C179" s="208">
        <v>-0.84</v>
      </c>
      <c r="D179" s="208">
        <v>-0.95</v>
      </c>
      <c r="E179" s="209">
        <v>5.86</v>
      </c>
      <c r="F179" s="314">
        <f t="shared" si="2"/>
        <v>-8.3816940235846848E-3</v>
      </c>
      <c r="G179" s="314">
        <f>IF(SUM($H$4:H179)=0,0,IF(H179&gt;0,0,(1+G178)*(1+F179)-1))</f>
        <v>0</v>
      </c>
      <c r="H179" s="320"/>
    </row>
    <row r="180" spans="1:8" ht="15" hidden="1" customHeight="1" thickBot="1" x14ac:dyDescent="0.35">
      <c r="A180" s="207">
        <v>39904</v>
      </c>
      <c r="B180" s="285">
        <v>400.53</v>
      </c>
      <c r="C180" s="208">
        <v>0.04</v>
      </c>
      <c r="D180" s="208">
        <v>-0.9</v>
      </c>
      <c r="E180" s="209">
        <v>4.74</v>
      </c>
      <c r="F180" s="314">
        <f t="shared" si="2"/>
        <v>4.4210983806780568E-4</v>
      </c>
      <c r="G180" s="314">
        <f>IF(SUM($H$4:H180)=0,0,IF(H180&gt;0,0,(1+G179)*(1+F180)-1))</f>
        <v>0</v>
      </c>
      <c r="H180" s="320"/>
    </row>
    <row r="181" spans="1:8" ht="15" hidden="1" customHeight="1" thickBot="1" x14ac:dyDescent="0.35">
      <c r="A181" s="207">
        <v>39934</v>
      </c>
      <c r="B181" s="285">
        <v>401.23200000000003</v>
      </c>
      <c r="C181" s="208">
        <v>0.18</v>
      </c>
      <c r="D181" s="208">
        <v>-0.73</v>
      </c>
      <c r="E181" s="209">
        <v>2.99</v>
      </c>
      <c r="F181" s="314">
        <f t="shared" si="2"/>
        <v>1.7526777020449025E-3</v>
      </c>
      <c r="G181" s="314">
        <f>IF(SUM($H$4:H181)=0,0,IF(H181&gt;0,0,(1+G180)*(1+F181)-1))</f>
        <v>0</v>
      </c>
      <c r="H181" s="320"/>
    </row>
    <row r="182" spans="1:8" ht="15" hidden="1" customHeight="1" thickBot="1" x14ac:dyDescent="0.35">
      <c r="A182" s="207">
        <v>39965</v>
      </c>
      <c r="B182" s="285">
        <v>399.96600000000001</v>
      </c>
      <c r="C182" s="208">
        <v>-0.32</v>
      </c>
      <c r="D182" s="208">
        <v>-1.04</v>
      </c>
      <c r="E182" s="209">
        <v>0.76</v>
      </c>
      <c r="F182" s="314">
        <f t="shared" si="2"/>
        <v>-3.1552817322646476E-3</v>
      </c>
      <c r="G182" s="314">
        <f>IF(SUM($H$4:H182)=0,0,IF(H182&gt;0,0,(1+G181)*(1+F182)-1))</f>
        <v>0</v>
      </c>
      <c r="H182" s="320"/>
    </row>
    <row r="183" spans="1:8" ht="15" hidden="1" customHeight="1" thickBot="1" x14ac:dyDescent="0.35">
      <c r="A183" s="207">
        <v>39995</v>
      </c>
      <c r="B183" s="285">
        <v>397.39299999999997</v>
      </c>
      <c r="C183" s="208">
        <v>-0.64</v>
      </c>
      <c r="D183" s="208">
        <v>-1.68</v>
      </c>
      <c r="E183" s="209">
        <v>-1</v>
      </c>
      <c r="F183" s="314">
        <f t="shared" si="2"/>
        <v>-6.4330468089788262E-3</v>
      </c>
      <c r="G183" s="314">
        <f>IF(SUM($H$4:H183)=0,0,IF(H183&gt;0,0,(1+G182)*(1+F183)-1))</f>
        <v>0</v>
      </c>
      <c r="H183" s="320"/>
    </row>
    <row r="184" spans="1:8" ht="15" hidden="1" customHeight="1" thickBot="1" x14ac:dyDescent="0.35">
      <c r="A184" s="207">
        <v>40026</v>
      </c>
      <c r="B184" s="285">
        <v>397.75799999999998</v>
      </c>
      <c r="C184" s="208">
        <v>0.09</v>
      </c>
      <c r="D184" s="208">
        <v>-1.59</v>
      </c>
      <c r="E184" s="209">
        <v>-0.53</v>
      </c>
      <c r="F184" s="314">
        <f t="shared" si="2"/>
        <v>9.1848623403034679E-4</v>
      </c>
      <c r="G184" s="314">
        <f>IF(SUM($H$4:H184)=0,0,IF(H184&gt;0,0,(1+G183)*(1+F184)-1))</f>
        <v>0</v>
      </c>
      <c r="H184" s="320"/>
    </row>
    <row r="185" spans="1:8" ht="15" hidden="1" customHeight="1" thickBot="1" x14ac:dyDescent="0.35">
      <c r="A185" s="207">
        <v>40057</v>
      </c>
      <c r="B185" s="285">
        <v>398.738</v>
      </c>
      <c r="C185" s="208">
        <v>0.25</v>
      </c>
      <c r="D185" s="208">
        <v>-1.35</v>
      </c>
      <c r="E185" s="209">
        <v>-0.65</v>
      </c>
      <c r="F185" s="314">
        <f t="shared" si="2"/>
        <v>2.4638096531057752E-3</v>
      </c>
      <c r="G185" s="314">
        <f>IF(SUM($H$4:H185)=0,0,IF(H185&gt;0,0,(1+G184)*(1+F185)-1))</f>
        <v>0</v>
      </c>
      <c r="H185" s="320"/>
    </row>
    <row r="186" spans="1:8" ht="15" hidden="1" customHeight="1" thickBot="1" x14ac:dyDescent="0.35">
      <c r="A186" s="207">
        <v>40087</v>
      </c>
      <c r="B186" s="285">
        <v>398.57499999999999</v>
      </c>
      <c r="C186" s="208">
        <v>-0.04</v>
      </c>
      <c r="D186" s="208">
        <v>-1.39</v>
      </c>
      <c r="E186" s="209">
        <v>-1.76</v>
      </c>
      <c r="F186" s="314">
        <f t="shared" si="2"/>
        <v>-4.0878973160318743E-4</v>
      </c>
      <c r="G186" s="314">
        <f>IF(SUM($H$4:H186)=0,0,IF(H186&gt;0,0,(1+G185)*(1+F186)-1))</f>
        <v>0</v>
      </c>
      <c r="H186" s="320"/>
    </row>
    <row r="187" spans="1:8" ht="15" hidden="1" customHeight="1" thickBot="1" x14ac:dyDescent="0.35">
      <c r="A187" s="207">
        <v>40118</v>
      </c>
      <c r="B187" s="285">
        <v>398.85700000000003</v>
      </c>
      <c r="C187" s="208">
        <v>7.0000000000000007E-2</v>
      </c>
      <c r="D187" s="208">
        <v>-1.32</v>
      </c>
      <c r="E187" s="209">
        <v>-1.76</v>
      </c>
      <c r="F187" s="314">
        <f t="shared" si="2"/>
        <v>7.0752054193068403E-4</v>
      </c>
      <c r="G187" s="314">
        <f>IF(SUM($H$4:H187)=0,0,IF(H187&gt;0,0,(1+G186)*(1+F187)-1))</f>
        <v>0</v>
      </c>
      <c r="H187" s="320"/>
    </row>
    <row r="188" spans="1:8" ht="15" hidden="1" customHeight="1" thickBot="1" x14ac:dyDescent="0.35">
      <c r="A188" s="210">
        <v>40148</v>
      </c>
      <c r="B188" s="286">
        <v>398.40699999999998</v>
      </c>
      <c r="C188" s="211">
        <v>-0.11</v>
      </c>
      <c r="D188" s="211">
        <v>-1.43</v>
      </c>
      <c r="E188" s="212">
        <v>-1.43</v>
      </c>
      <c r="F188" s="314">
        <f t="shared" si="2"/>
        <v>-1.1282238997937233E-3</v>
      </c>
      <c r="G188" s="314">
        <f>IF(SUM($H$4:H188)=0,0,IF(H188&gt;0,0,(1+G187)*(1+F188)-1))</f>
        <v>0</v>
      </c>
      <c r="H188" s="320"/>
    </row>
    <row r="189" spans="1:8" ht="15" hidden="1" customHeight="1" thickBot="1" x14ac:dyDescent="0.35">
      <c r="A189" s="213">
        <v>40179</v>
      </c>
      <c r="B189" s="287">
        <v>402.42500000000001</v>
      </c>
      <c r="C189" s="214">
        <v>1.01</v>
      </c>
      <c r="D189" s="214">
        <v>1.01</v>
      </c>
      <c r="E189" s="215">
        <v>-0.45</v>
      </c>
      <c r="F189" s="314">
        <f t="shared" si="2"/>
        <v>1.0085164166292238E-2</v>
      </c>
      <c r="G189" s="314">
        <f>IF(SUM($H$4:H189)=0,0,IF(H189&gt;0,0,(1+G188)*(1+F189)-1))</f>
        <v>0</v>
      </c>
      <c r="H189" s="320"/>
    </row>
    <row r="190" spans="1:8" ht="15" hidden="1" customHeight="1" thickBot="1" x14ac:dyDescent="0.35">
      <c r="A190" s="207">
        <v>40210</v>
      </c>
      <c r="B190" s="285">
        <v>406.82600000000002</v>
      </c>
      <c r="C190" s="208">
        <v>1.0900000000000001</v>
      </c>
      <c r="D190" s="208">
        <v>2.11</v>
      </c>
      <c r="E190" s="209">
        <v>0.77</v>
      </c>
      <c r="F190" s="314">
        <f t="shared" si="2"/>
        <v>1.0936199291793569E-2</v>
      </c>
      <c r="G190" s="314">
        <f>IF(SUM($H$4:H190)=0,0,IF(H190&gt;0,0,(1+G189)*(1+F190)-1))</f>
        <v>0</v>
      </c>
      <c r="H190" s="320"/>
    </row>
    <row r="191" spans="1:8" ht="15" hidden="1" customHeight="1" thickBot="1" x14ac:dyDescent="0.35">
      <c r="A191" s="207">
        <v>40238</v>
      </c>
      <c r="B191" s="285">
        <v>409.399</v>
      </c>
      <c r="C191" s="208">
        <v>0.63</v>
      </c>
      <c r="D191" s="208">
        <v>2.76</v>
      </c>
      <c r="E191" s="209">
        <v>2.2599999999999998</v>
      </c>
      <c r="F191" s="314">
        <f t="shared" si="2"/>
        <v>6.3245711925983272E-3</v>
      </c>
      <c r="G191" s="314">
        <f>IF(SUM($H$4:H191)=0,0,IF(H191&gt;0,0,(1+G190)*(1+F191)-1))</f>
        <v>0</v>
      </c>
      <c r="H191" s="320"/>
    </row>
    <row r="192" spans="1:8" ht="15" hidden="1" customHeight="1" thickBot="1" x14ac:dyDescent="0.35">
      <c r="A192" s="207">
        <v>40269</v>
      </c>
      <c r="B192" s="285">
        <v>412.34100000000001</v>
      </c>
      <c r="C192" s="208">
        <v>0.72</v>
      </c>
      <c r="D192" s="208">
        <v>3.5</v>
      </c>
      <c r="E192" s="209">
        <v>2.95</v>
      </c>
      <c r="F192" s="314">
        <f t="shared" si="2"/>
        <v>7.1861435909712501E-3</v>
      </c>
      <c r="G192" s="314">
        <f>IF(SUM($H$4:H192)=0,0,IF(H192&gt;0,0,(1+G191)*(1+F192)-1))</f>
        <v>0</v>
      </c>
      <c r="H192" s="320"/>
    </row>
    <row r="193" spans="1:8" ht="15" hidden="1" customHeight="1" thickBot="1" x14ac:dyDescent="0.35">
      <c r="A193" s="207">
        <v>40299</v>
      </c>
      <c r="B193" s="285">
        <v>418.81099999999998</v>
      </c>
      <c r="C193" s="208">
        <v>1.57</v>
      </c>
      <c r="D193" s="208">
        <v>5.12</v>
      </c>
      <c r="E193" s="209">
        <v>4.38</v>
      </c>
      <c r="F193" s="314">
        <f t="shared" si="2"/>
        <v>1.5690896612269967E-2</v>
      </c>
      <c r="G193" s="314">
        <f>IF(SUM($H$4:H193)=0,0,IF(H193&gt;0,0,(1+G192)*(1+F193)-1))</f>
        <v>0</v>
      </c>
      <c r="H193" s="320"/>
    </row>
    <row r="194" spans="1:8" ht="15" hidden="1" customHeight="1" thickBot="1" x14ac:dyDescent="0.35">
      <c r="A194" s="207">
        <v>40330</v>
      </c>
      <c r="B194" s="285">
        <v>420.24099999999999</v>
      </c>
      <c r="C194" s="208">
        <v>0.34</v>
      </c>
      <c r="D194" s="208">
        <v>5.48</v>
      </c>
      <c r="E194" s="209">
        <v>5.07</v>
      </c>
      <c r="F194" s="314">
        <f t="shared" si="2"/>
        <v>3.4144279878036699E-3</v>
      </c>
      <c r="G194" s="314">
        <f>IF(SUM($H$4:H194)=0,0,IF(H194&gt;0,0,(1+G193)*(1+F194)-1))</f>
        <v>0</v>
      </c>
      <c r="H194" s="320"/>
    </row>
    <row r="195" spans="1:8" ht="15" hidden="1" customHeight="1" thickBot="1" x14ac:dyDescent="0.35">
      <c r="A195" s="207">
        <v>40360</v>
      </c>
      <c r="B195" s="285">
        <v>421.154</v>
      </c>
      <c r="C195" s="208">
        <v>0.22</v>
      </c>
      <c r="D195" s="208">
        <v>5.71</v>
      </c>
      <c r="E195" s="209">
        <v>5.98</v>
      </c>
      <c r="F195" s="314">
        <f t="shared" si="2"/>
        <v>2.1725628865341129E-3</v>
      </c>
      <c r="G195" s="314">
        <f>IF(SUM($H$4:H195)=0,0,IF(H195&gt;0,0,(1+G194)*(1+F195)-1))</f>
        <v>0</v>
      </c>
      <c r="H195" s="320"/>
    </row>
    <row r="196" spans="1:8" ht="15" hidden="1" customHeight="1" thickBot="1" x14ac:dyDescent="0.35">
      <c r="A196" s="207">
        <v>40391</v>
      </c>
      <c r="B196" s="285">
        <v>425.78800000000001</v>
      </c>
      <c r="C196" s="208">
        <v>1.1000000000000001</v>
      </c>
      <c r="D196" s="208">
        <v>6.87</v>
      </c>
      <c r="E196" s="209">
        <v>7.05</v>
      </c>
      <c r="F196" s="314">
        <f t="shared" si="2"/>
        <v>1.1003101003433491E-2</v>
      </c>
      <c r="G196" s="314">
        <f>IF(SUM($H$4:H196)=0,0,IF(H196&gt;0,0,(1+G195)*(1+F196)-1))</f>
        <v>0</v>
      </c>
      <c r="H196" s="320"/>
    </row>
    <row r="197" spans="1:8" ht="15" hidden="1" customHeight="1" thickBot="1" x14ac:dyDescent="0.35">
      <c r="A197" s="207">
        <v>40422</v>
      </c>
      <c r="B197" s="285">
        <v>430.45299999999997</v>
      </c>
      <c r="C197" s="208">
        <v>1.1000000000000001</v>
      </c>
      <c r="D197" s="208">
        <v>8.0399999999999991</v>
      </c>
      <c r="E197" s="209">
        <v>7.95</v>
      </c>
      <c r="F197" s="314">
        <f t="shared" si="2"/>
        <v>1.095615658496718E-2</v>
      </c>
      <c r="G197" s="314">
        <f>IF(SUM($H$4:H197)=0,0,IF(H197&gt;0,0,(1+G196)*(1+F197)-1))</f>
        <v>0</v>
      </c>
      <c r="H197" s="320"/>
    </row>
    <row r="198" spans="1:8" ht="15" hidden="1" customHeight="1" thickBot="1" x14ac:dyDescent="0.35">
      <c r="A198" s="207">
        <v>40452</v>
      </c>
      <c r="B198" s="285">
        <v>434.88200000000001</v>
      </c>
      <c r="C198" s="208">
        <v>1.03</v>
      </c>
      <c r="D198" s="208">
        <v>9.16</v>
      </c>
      <c r="E198" s="209">
        <v>9.11</v>
      </c>
      <c r="F198" s="314">
        <f t="shared" ref="F198:F261" si="3">(B198/B197-1)</f>
        <v>1.0289160489066251E-2</v>
      </c>
      <c r="G198" s="314">
        <f>IF(SUM($H$4:H198)=0,0,IF(H198&gt;0,0,(1+G197)*(1+F198)-1))</f>
        <v>0</v>
      </c>
      <c r="H198" s="320"/>
    </row>
    <row r="199" spans="1:8" ht="15" hidden="1" customHeight="1" thickBot="1" x14ac:dyDescent="0.35">
      <c r="A199" s="207">
        <v>40483</v>
      </c>
      <c r="B199" s="285">
        <v>441.75400000000002</v>
      </c>
      <c r="C199" s="208">
        <v>1.58</v>
      </c>
      <c r="D199" s="208">
        <v>10.88</v>
      </c>
      <c r="E199" s="209">
        <v>10.75</v>
      </c>
      <c r="F199" s="314">
        <f t="shared" si="3"/>
        <v>1.5801987665619688E-2</v>
      </c>
      <c r="G199" s="314">
        <f>IF(SUM($H$4:H199)=0,0,IF(H199&gt;0,0,(1+G198)*(1+F199)-1))</f>
        <v>0</v>
      </c>
      <c r="H199" s="320"/>
    </row>
    <row r="200" spans="1:8" ht="15" hidden="1" customHeight="1" thickBot="1" x14ac:dyDescent="0.35">
      <c r="A200" s="210">
        <v>40513</v>
      </c>
      <c r="B200" s="286">
        <v>443.42700000000002</v>
      </c>
      <c r="C200" s="211">
        <v>0.38</v>
      </c>
      <c r="D200" s="211">
        <v>11.3</v>
      </c>
      <c r="E200" s="212">
        <v>11.3</v>
      </c>
      <c r="F200" s="314">
        <f t="shared" si="3"/>
        <v>3.7871756679057622E-3</v>
      </c>
      <c r="G200" s="314">
        <f>IF(SUM($H$4:H200)=0,0,IF(H200&gt;0,0,(1+G199)*(1+F200)-1))</f>
        <v>0</v>
      </c>
      <c r="H200" s="320"/>
    </row>
    <row r="201" spans="1:8" ht="15" hidden="1" customHeight="1" thickBot="1" x14ac:dyDescent="0.35">
      <c r="A201" s="213">
        <v>40544</v>
      </c>
      <c r="B201" s="287">
        <v>447.76400000000001</v>
      </c>
      <c r="C201" s="214">
        <v>0.98</v>
      </c>
      <c r="D201" s="214">
        <v>0.98</v>
      </c>
      <c r="E201" s="215">
        <v>11.27</v>
      </c>
      <c r="F201" s="314">
        <f t="shared" si="3"/>
        <v>9.7806403308773326E-3</v>
      </c>
      <c r="G201" s="314">
        <f>IF(SUM($H$4:H201)=0,0,IF(H201&gt;0,0,(1+G200)*(1+F201)-1))</f>
        <v>0</v>
      </c>
      <c r="H201" s="320"/>
    </row>
    <row r="202" spans="1:8" ht="15" hidden="1" customHeight="1" thickBot="1" x14ac:dyDescent="0.35">
      <c r="A202" s="207">
        <v>40575</v>
      </c>
      <c r="B202" s="285">
        <v>452.04700000000003</v>
      </c>
      <c r="C202" s="208">
        <v>0.96</v>
      </c>
      <c r="D202" s="208">
        <v>1.94</v>
      </c>
      <c r="E202" s="209">
        <v>11.12</v>
      </c>
      <c r="F202" s="314">
        <f t="shared" si="3"/>
        <v>9.5653067240779599E-3</v>
      </c>
      <c r="G202" s="314">
        <f>IF(SUM($H$4:H202)=0,0,IF(H202&gt;0,0,(1+G201)*(1+F202)-1))</f>
        <v>0</v>
      </c>
      <c r="H202" s="320"/>
    </row>
    <row r="203" spans="1:8" ht="15" hidden="1" customHeight="1" thickBot="1" x14ac:dyDescent="0.35">
      <c r="A203" s="207">
        <v>40603</v>
      </c>
      <c r="B203" s="285">
        <v>454.80500000000001</v>
      </c>
      <c r="C203" s="208">
        <v>0.61</v>
      </c>
      <c r="D203" s="208">
        <v>2.57</v>
      </c>
      <c r="E203" s="209">
        <v>11.09</v>
      </c>
      <c r="F203" s="314">
        <f t="shared" si="3"/>
        <v>6.1011355013969037E-3</v>
      </c>
      <c r="G203" s="314">
        <f>IF(SUM($H$4:H203)=0,0,IF(H203&gt;0,0,(1+G202)*(1+F203)-1))</f>
        <v>0</v>
      </c>
      <c r="H203" s="320"/>
    </row>
    <row r="204" spans="1:8" ht="15" hidden="1" customHeight="1" thickBot="1" x14ac:dyDescent="0.35">
      <c r="A204" s="207">
        <v>40634</v>
      </c>
      <c r="B204" s="285">
        <v>457.05900000000003</v>
      </c>
      <c r="C204" s="208">
        <v>0.5</v>
      </c>
      <c r="D204" s="208">
        <v>3.07</v>
      </c>
      <c r="E204" s="209">
        <v>10.84</v>
      </c>
      <c r="F204" s="314">
        <f t="shared" si="3"/>
        <v>4.9559701410495371E-3</v>
      </c>
      <c r="G204" s="314">
        <f>IF(SUM($H$4:H204)=0,0,IF(H204&gt;0,0,(1+G203)*(1+F204)-1))</f>
        <v>0</v>
      </c>
      <c r="H204" s="320"/>
    </row>
    <row r="205" spans="1:8" ht="15" hidden="1" customHeight="1" thickBot="1" x14ac:dyDescent="0.35">
      <c r="A205" s="216">
        <v>40664</v>
      </c>
      <c r="B205" s="285">
        <v>457.09</v>
      </c>
      <c r="C205" s="217">
        <v>0.01</v>
      </c>
      <c r="D205" s="217">
        <v>3.08</v>
      </c>
      <c r="E205" s="218">
        <v>9.14</v>
      </c>
      <c r="F205" s="314">
        <f t="shared" si="3"/>
        <v>6.782494163770636E-5</v>
      </c>
      <c r="G205" s="314">
        <f>IF(SUM($H$4:H205)=0,0,IF(H205&gt;0,0,(1+G204)*(1+F205)-1))</f>
        <v>0</v>
      </c>
      <c r="H205" s="320"/>
    </row>
    <row r="206" spans="1:8" ht="15" hidden="1" customHeight="1" thickBot="1" x14ac:dyDescent="0.35">
      <c r="A206" s="216">
        <v>40695</v>
      </c>
      <c r="B206" s="285">
        <v>456.49</v>
      </c>
      <c r="C206" s="217">
        <v>-0.13</v>
      </c>
      <c r="D206" s="217">
        <v>2.95</v>
      </c>
      <c r="E206" s="218">
        <v>8.6300000000000008</v>
      </c>
      <c r="F206" s="314">
        <f t="shared" si="3"/>
        <v>-1.3126517753614397E-3</v>
      </c>
      <c r="G206" s="314">
        <f>IF(SUM($H$4:H206)=0,0,IF(H206&gt;0,0,(1+G205)*(1+F206)-1))</f>
        <v>0</v>
      </c>
      <c r="H206" s="320"/>
    </row>
    <row r="207" spans="1:8" ht="15" hidden="1" customHeight="1" thickBot="1" x14ac:dyDescent="0.35">
      <c r="A207" s="216">
        <v>40726</v>
      </c>
      <c r="B207" s="285">
        <v>456.25799999999998</v>
      </c>
      <c r="C207" s="217">
        <v>-0.05</v>
      </c>
      <c r="D207" s="217">
        <v>2.89</v>
      </c>
      <c r="E207" s="218">
        <v>8.34</v>
      </c>
      <c r="F207" s="314">
        <f t="shared" si="3"/>
        <v>-5.0822580998499678E-4</v>
      </c>
      <c r="G207" s="314">
        <f>IF(SUM($H$4:H207)=0,0,IF(H207&gt;0,0,(1+G206)*(1+F207)-1))</f>
        <v>0</v>
      </c>
      <c r="H207" s="320"/>
    </row>
    <row r="208" spans="1:8" ht="15" hidden="1" customHeight="1" thickBot="1" x14ac:dyDescent="0.35">
      <c r="A208" s="216">
        <v>40756</v>
      </c>
      <c r="B208" s="285">
        <v>459.05500000000001</v>
      </c>
      <c r="C208" s="217">
        <v>0.61</v>
      </c>
      <c r="D208" s="217">
        <v>3.52</v>
      </c>
      <c r="E208" s="218">
        <v>7.81</v>
      </c>
      <c r="F208" s="314">
        <f t="shared" si="3"/>
        <v>6.1303034686515101E-3</v>
      </c>
      <c r="G208" s="314">
        <f>IF(SUM($H$4:H208)=0,0,IF(H208&gt;0,0,(1+G207)*(1+F208)-1))</f>
        <v>0</v>
      </c>
      <c r="H208" s="320"/>
    </row>
    <row r="209" spans="1:8" ht="15" hidden="1" customHeight="1" thickBot="1" x14ac:dyDescent="0.35">
      <c r="A209" s="216">
        <v>40787</v>
      </c>
      <c r="B209" s="285">
        <v>462.50900000000001</v>
      </c>
      <c r="C209" s="217">
        <v>0.75</v>
      </c>
      <c r="D209" s="217">
        <v>4.3</v>
      </c>
      <c r="E209" s="218">
        <v>7.45</v>
      </c>
      <c r="F209" s="314">
        <f t="shared" si="3"/>
        <v>7.5241528792846513E-3</v>
      </c>
      <c r="G209" s="314">
        <f>IF(SUM($H$4:H209)=0,0,IF(H209&gt;0,0,(1+G208)*(1+F209)-1))</f>
        <v>0</v>
      </c>
      <c r="H209" s="320"/>
    </row>
    <row r="210" spans="1:8" ht="15" hidden="1" customHeight="1" thickBot="1" x14ac:dyDescent="0.35">
      <c r="A210" s="216">
        <v>40817</v>
      </c>
      <c r="B210" s="285">
        <v>464.34899999999999</v>
      </c>
      <c r="C210" s="217">
        <v>0.4</v>
      </c>
      <c r="D210" s="217">
        <v>4.72</v>
      </c>
      <c r="E210" s="218">
        <v>6.78</v>
      </c>
      <c r="F210" s="314">
        <f t="shared" si="3"/>
        <v>3.9783009627920585E-3</v>
      </c>
      <c r="G210" s="314">
        <f>IF(SUM($H$4:H210)=0,0,IF(H210&gt;0,0,(1+G209)*(1+F210)-1))</f>
        <v>0</v>
      </c>
      <c r="H210" s="320"/>
    </row>
    <row r="211" spans="1:8" ht="15" hidden="1" customHeight="1" thickBot="1" x14ac:dyDescent="0.35">
      <c r="A211" s="216">
        <v>40848</v>
      </c>
      <c r="B211" s="285">
        <v>466.33100000000002</v>
      </c>
      <c r="C211" s="217">
        <v>0.43</v>
      </c>
      <c r="D211" s="217">
        <v>5.17</v>
      </c>
      <c r="E211" s="218">
        <v>5.56</v>
      </c>
      <c r="F211" s="314">
        <f t="shared" si="3"/>
        <v>4.2683412691748579E-3</v>
      </c>
      <c r="G211" s="314">
        <f>IF(SUM($H$4:H211)=0,0,IF(H211&gt;0,0,(1+G210)*(1+F211)-1))</f>
        <v>0</v>
      </c>
      <c r="H211" s="320"/>
    </row>
    <row r="212" spans="1:8" ht="15" hidden="1" customHeight="1" thickBot="1" x14ac:dyDescent="0.35">
      <c r="A212" s="210">
        <v>40878</v>
      </c>
      <c r="B212" s="286">
        <v>465.58600000000001</v>
      </c>
      <c r="C212" s="211">
        <v>-0.16</v>
      </c>
      <c r="D212" s="211">
        <v>5</v>
      </c>
      <c r="E212" s="212">
        <v>5</v>
      </c>
      <c r="F212" s="314">
        <f t="shared" si="3"/>
        <v>-1.5975776862358071E-3</v>
      </c>
      <c r="G212" s="314">
        <f>IF(SUM($H$4:H212)=0,0,IF(H212&gt;0,0,(1+G211)*(1+F212)-1))</f>
        <v>0</v>
      </c>
      <c r="H212" s="320"/>
    </row>
    <row r="213" spans="1:8" ht="15" hidden="1" customHeight="1" thickBot="1" x14ac:dyDescent="0.35">
      <c r="A213" s="219">
        <v>40909</v>
      </c>
      <c r="B213" s="287">
        <v>466.97899999999998</v>
      </c>
      <c r="C213" s="220">
        <v>0.3</v>
      </c>
      <c r="D213" s="220">
        <v>0.3</v>
      </c>
      <c r="E213" s="221">
        <v>4.29</v>
      </c>
      <c r="F213" s="314">
        <f t="shared" si="3"/>
        <v>2.9919284514567934E-3</v>
      </c>
      <c r="G213" s="314">
        <f>IF(SUM($H$4:H213)=0,0,IF(H213&gt;0,0,(1+G212)*(1+F213)-1))</f>
        <v>0</v>
      </c>
      <c r="H213" s="320"/>
    </row>
    <row r="214" spans="1:8" ht="15" hidden="1" customHeight="1" thickBot="1" x14ac:dyDescent="0.35">
      <c r="A214" s="216">
        <v>40940</v>
      </c>
      <c r="B214" s="285">
        <v>467.30799999999999</v>
      </c>
      <c r="C214" s="217">
        <v>7.0000000000000007E-2</v>
      </c>
      <c r="D214" s="217">
        <v>0.37</v>
      </c>
      <c r="E214" s="218">
        <v>3.38</v>
      </c>
      <c r="F214" s="314">
        <f t="shared" si="3"/>
        <v>7.0452846916024825E-4</v>
      </c>
      <c r="G214" s="314">
        <f>IF(SUM($H$4:H214)=0,0,IF(H214&gt;0,0,(1+G213)*(1+F214)-1))</f>
        <v>0</v>
      </c>
      <c r="H214" s="320"/>
    </row>
    <row r="215" spans="1:8" ht="15" hidden="1" customHeight="1" thickBot="1" x14ac:dyDescent="0.35">
      <c r="A215" s="216">
        <v>40969</v>
      </c>
      <c r="B215" s="285">
        <v>469.91</v>
      </c>
      <c r="C215" s="217">
        <v>0.56000000000000005</v>
      </c>
      <c r="D215" s="217">
        <v>0.93</v>
      </c>
      <c r="E215" s="218">
        <v>3.32</v>
      </c>
      <c r="F215" s="314">
        <f t="shared" si="3"/>
        <v>5.5680621774076844E-3</v>
      </c>
      <c r="G215" s="314">
        <f>IF(SUM($H$4:H215)=0,0,IF(H215&gt;0,0,(1+G214)*(1+F215)-1))</f>
        <v>0</v>
      </c>
      <c r="H215" s="320"/>
    </row>
    <row r="216" spans="1:8" ht="15" hidden="1" customHeight="1" thickBot="1" x14ac:dyDescent="0.35">
      <c r="A216" s="216">
        <v>41000</v>
      </c>
      <c r="B216" s="285">
        <v>474.68299999999999</v>
      </c>
      <c r="C216" s="217">
        <v>1.02</v>
      </c>
      <c r="D216" s="217">
        <v>1.95</v>
      </c>
      <c r="E216" s="218">
        <v>3.86</v>
      </c>
      <c r="F216" s="314">
        <f t="shared" si="3"/>
        <v>1.015726415696605E-2</v>
      </c>
      <c r="G216" s="314">
        <f>IF(SUM($H$4:H216)=0,0,IF(H216&gt;0,0,(1+G215)*(1+F216)-1))</f>
        <v>0</v>
      </c>
      <c r="H216" s="320"/>
    </row>
    <row r="217" spans="1:8" ht="15" hidden="1" customHeight="1" thickBot="1" x14ac:dyDescent="0.35">
      <c r="A217" s="216">
        <v>41030</v>
      </c>
      <c r="B217" s="285">
        <v>479.01900000000001</v>
      </c>
      <c r="C217" s="217">
        <v>0.91</v>
      </c>
      <c r="D217" s="217">
        <v>2.89</v>
      </c>
      <c r="E217" s="218">
        <v>4.8</v>
      </c>
      <c r="F217" s="314">
        <f t="shared" si="3"/>
        <v>9.1345171409129566E-3</v>
      </c>
      <c r="G217" s="314">
        <f>IF(SUM($H$4:H217)=0,0,IF(H217&gt;0,0,(1+G216)*(1+F217)-1))</f>
        <v>0</v>
      </c>
      <c r="H217" s="320"/>
    </row>
    <row r="218" spans="1:8" ht="15" hidden="1" customHeight="1" thickBot="1" x14ac:dyDescent="0.35">
      <c r="A218" s="216">
        <v>41061</v>
      </c>
      <c r="B218" s="285">
        <v>482.31099999999998</v>
      </c>
      <c r="C218" s="217">
        <v>0.69</v>
      </c>
      <c r="D218" s="217">
        <v>3.59</v>
      </c>
      <c r="E218" s="218">
        <v>5.66</v>
      </c>
      <c r="F218" s="314">
        <f t="shared" si="3"/>
        <v>6.8723787574187511E-3</v>
      </c>
      <c r="G218" s="314">
        <f>IF(SUM($H$4:H218)=0,0,IF(H218&gt;0,0,(1+G217)*(1+F218)-1))</f>
        <v>0</v>
      </c>
      <c r="H218" s="320"/>
    </row>
    <row r="219" spans="1:8" ht="15" hidden="1" customHeight="1" thickBot="1" x14ac:dyDescent="0.35">
      <c r="A219" s="216">
        <v>41091</v>
      </c>
      <c r="B219" s="285">
        <v>489.62099999999998</v>
      </c>
      <c r="C219" s="217">
        <v>1.52</v>
      </c>
      <c r="D219" s="217">
        <v>5.16</v>
      </c>
      <c r="E219" s="218">
        <v>7.31</v>
      </c>
      <c r="F219" s="314">
        <f t="shared" si="3"/>
        <v>1.5156195898496927E-2</v>
      </c>
      <c r="G219" s="314">
        <f>IF(SUM($H$4:H219)=0,0,IF(H219&gt;0,0,(1+G218)*(1+F219)-1))</f>
        <v>0</v>
      </c>
      <c r="H219" s="320"/>
    </row>
    <row r="220" spans="1:8" ht="15" hidden="1" customHeight="1" thickBot="1" x14ac:dyDescent="0.35">
      <c r="A220" s="216">
        <v>41122</v>
      </c>
      <c r="B220" s="285">
        <v>495.94900000000001</v>
      </c>
      <c r="C220" s="217">
        <v>1.29</v>
      </c>
      <c r="D220" s="217">
        <v>6.52</v>
      </c>
      <c r="E220" s="218">
        <v>8.0399999999999991</v>
      </c>
      <c r="F220" s="314">
        <f t="shared" si="3"/>
        <v>1.2924282250965646E-2</v>
      </c>
      <c r="G220" s="314">
        <f>IF(SUM($H$4:H220)=0,0,IF(H220&gt;0,0,(1+G219)*(1+F220)-1))</f>
        <v>0</v>
      </c>
      <c r="H220" s="320"/>
    </row>
    <row r="221" spans="1:8" ht="15" hidden="1" customHeight="1" thickBot="1" x14ac:dyDescent="0.35">
      <c r="A221" s="216">
        <v>41153</v>
      </c>
      <c r="B221" s="285">
        <v>500.31400000000002</v>
      </c>
      <c r="C221" s="217">
        <v>0.88</v>
      </c>
      <c r="D221" s="217">
        <v>7.46</v>
      </c>
      <c r="E221" s="218">
        <v>8.17</v>
      </c>
      <c r="F221" s="314">
        <f t="shared" si="3"/>
        <v>8.8013081990285791E-3</v>
      </c>
      <c r="G221" s="314">
        <f>IF(SUM($H$4:H221)=0,0,IF(H221&gt;0,0,(1+G220)*(1+F221)-1))</f>
        <v>0</v>
      </c>
      <c r="H221" s="320"/>
    </row>
    <row r="222" spans="1:8" ht="15" hidden="1" customHeight="1" thickBot="1" x14ac:dyDescent="0.35">
      <c r="A222" s="216">
        <v>41183</v>
      </c>
      <c r="B222" s="285">
        <v>498.73899999999998</v>
      </c>
      <c r="C222" s="217">
        <v>-0.31</v>
      </c>
      <c r="D222" s="217">
        <v>7.12</v>
      </c>
      <c r="E222" s="218">
        <v>7.41</v>
      </c>
      <c r="F222" s="314">
        <f t="shared" si="3"/>
        <v>-3.148023041530057E-3</v>
      </c>
      <c r="G222" s="314">
        <f>IF(SUM($H$4:H222)=0,0,IF(H222&gt;0,0,(1+G221)*(1+F222)-1))</f>
        <v>0</v>
      </c>
      <c r="H222" s="320"/>
    </row>
    <row r="223" spans="1:8" ht="15" hidden="1" customHeight="1" thickBot="1" x14ac:dyDescent="0.35">
      <c r="A223" s="216">
        <v>41214</v>
      </c>
      <c r="B223" s="285">
        <v>499.98899999999998</v>
      </c>
      <c r="C223" s="217">
        <v>0.25</v>
      </c>
      <c r="D223" s="217">
        <v>7.39</v>
      </c>
      <c r="E223" s="218">
        <v>7.22</v>
      </c>
      <c r="F223" s="314">
        <f t="shared" si="3"/>
        <v>2.5063209414142307E-3</v>
      </c>
      <c r="G223" s="314">
        <f>IF(SUM($H$4:H223)=0,0,IF(H223&gt;0,0,(1+G222)*(1+F223)-1))</f>
        <v>0</v>
      </c>
      <c r="H223" s="320"/>
    </row>
    <row r="224" spans="1:8" ht="15" hidden="1" customHeight="1" thickBot="1" x14ac:dyDescent="0.35">
      <c r="A224" s="210">
        <v>41244</v>
      </c>
      <c r="B224" s="286">
        <v>503.28300000000002</v>
      </c>
      <c r="C224" s="211">
        <v>0.66</v>
      </c>
      <c r="D224" s="211">
        <v>8.1</v>
      </c>
      <c r="E224" s="212">
        <v>8.1</v>
      </c>
      <c r="F224" s="314">
        <f t="shared" si="3"/>
        <v>6.5881449391886893E-3</v>
      </c>
      <c r="G224" s="314">
        <f>IF(SUM($H$4:H224)=0,0,IF(H224&gt;0,0,(1+G223)*(1+F224)-1))</f>
        <v>0</v>
      </c>
      <c r="H224" s="320"/>
    </row>
    <row r="225" spans="1:8" ht="15" hidden="1" customHeight="1" thickBot="1" x14ac:dyDescent="0.35">
      <c r="A225" s="213">
        <v>41275</v>
      </c>
      <c r="B225" s="287">
        <v>504.83</v>
      </c>
      <c r="C225" s="214">
        <v>0.31</v>
      </c>
      <c r="D225" s="214">
        <v>0.31</v>
      </c>
      <c r="E225" s="215">
        <v>8.11</v>
      </c>
      <c r="F225" s="314">
        <f t="shared" si="3"/>
        <v>3.0738173155062665E-3</v>
      </c>
      <c r="G225" s="314">
        <f>IF(SUM($H$4:H225)=0,0,IF(H225&gt;0,0,(1+G224)*(1+F225)-1))</f>
        <v>0</v>
      </c>
      <c r="H225" s="320"/>
    </row>
    <row r="226" spans="1:8" ht="15" hidden="1" customHeight="1" thickBot="1" x14ac:dyDescent="0.35">
      <c r="A226" s="216">
        <v>41306</v>
      </c>
      <c r="B226" s="285">
        <v>505.83199999999999</v>
      </c>
      <c r="C226" s="217">
        <v>0.2</v>
      </c>
      <c r="D226" s="217">
        <v>0.51</v>
      </c>
      <c r="E226" s="218">
        <v>8.24</v>
      </c>
      <c r="F226" s="314">
        <f t="shared" si="3"/>
        <v>1.984826575282872E-3</v>
      </c>
      <c r="G226" s="314">
        <f>IF(SUM($H$4:H226)=0,0,IF(H226&gt;0,0,(1+G225)*(1+F226)-1))</f>
        <v>0</v>
      </c>
      <c r="H226" s="320"/>
    </row>
    <row r="227" spans="1:8" ht="15" hidden="1" customHeight="1" thickBot="1" x14ac:dyDescent="0.35">
      <c r="A227" s="216">
        <v>41334</v>
      </c>
      <c r="B227" s="285">
        <v>507.375</v>
      </c>
      <c r="C227" s="217">
        <v>0.31</v>
      </c>
      <c r="D227" s="217">
        <v>0.81</v>
      </c>
      <c r="E227" s="218">
        <v>7.97</v>
      </c>
      <c r="F227" s="314">
        <f t="shared" si="3"/>
        <v>3.0504199022600709E-3</v>
      </c>
      <c r="G227" s="314">
        <f>IF(SUM($H$4:H227)=0,0,IF(H227&gt;0,0,(1+G226)*(1+F227)-1))</f>
        <v>0</v>
      </c>
      <c r="H227" s="320"/>
    </row>
    <row r="228" spans="1:8" ht="15" hidden="1" customHeight="1" thickBot="1" x14ac:dyDescent="0.35">
      <c r="A228" s="216">
        <v>41365</v>
      </c>
      <c r="B228" s="285">
        <v>507.08699999999999</v>
      </c>
      <c r="C228" s="217">
        <v>-0.06</v>
      </c>
      <c r="D228" s="217">
        <v>0.76</v>
      </c>
      <c r="E228" s="218">
        <v>6.83</v>
      </c>
      <c r="F228" s="314">
        <f t="shared" si="3"/>
        <v>-5.6762749445682381E-4</v>
      </c>
      <c r="G228" s="314">
        <f>IF(SUM($H$4:H228)=0,0,IF(H228&gt;0,0,(1+G227)*(1+F228)-1))</f>
        <v>0</v>
      </c>
      <c r="H228" s="320"/>
    </row>
    <row r="229" spans="1:8" ht="15" hidden="1" customHeight="1" thickBot="1" x14ac:dyDescent="0.35">
      <c r="A229" s="216">
        <v>41395</v>
      </c>
      <c r="B229" s="285">
        <v>508.71499999999997</v>
      </c>
      <c r="C229" s="217">
        <v>0.32</v>
      </c>
      <c r="D229" s="217">
        <v>1.08</v>
      </c>
      <c r="E229" s="218">
        <v>6.2</v>
      </c>
      <c r="F229" s="314">
        <f t="shared" si="3"/>
        <v>3.2104944516424538E-3</v>
      </c>
      <c r="G229" s="314">
        <f>IF(SUM($H$4:H229)=0,0,IF(H229&gt;0,0,(1+G228)*(1+F229)-1))</f>
        <v>0</v>
      </c>
      <c r="H229" s="320"/>
    </row>
    <row r="230" spans="1:8" ht="15" hidden="1" customHeight="1" thickBot="1" x14ac:dyDescent="0.35">
      <c r="A230" s="216">
        <v>41426</v>
      </c>
      <c r="B230" s="285">
        <v>512.59799999999996</v>
      </c>
      <c r="C230" s="217">
        <v>0.76</v>
      </c>
      <c r="D230" s="217">
        <v>1.85</v>
      </c>
      <c r="E230" s="218">
        <v>6.28</v>
      </c>
      <c r="F230" s="314">
        <f t="shared" si="3"/>
        <v>7.6329575499050062E-3</v>
      </c>
      <c r="G230" s="314">
        <f>IF(SUM($H$4:H230)=0,0,IF(H230&gt;0,0,(1+G229)*(1+F230)-1))</f>
        <v>0</v>
      </c>
      <c r="H230" s="320"/>
    </row>
    <row r="231" spans="1:8" ht="15" hidden="1" customHeight="1" thickBot="1" x14ac:dyDescent="0.35">
      <c r="A231" s="216">
        <v>41456</v>
      </c>
      <c r="B231" s="285">
        <v>513.31299999999999</v>
      </c>
      <c r="C231" s="217">
        <v>0.14000000000000001</v>
      </c>
      <c r="D231" s="217">
        <v>1.99</v>
      </c>
      <c r="E231" s="218">
        <v>4.84</v>
      </c>
      <c r="F231" s="314">
        <f t="shared" si="3"/>
        <v>1.3948552276834558E-3</v>
      </c>
      <c r="G231" s="314">
        <f>IF(SUM($H$4:H231)=0,0,IF(H231&gt;0,0,(1+G230)*(1+F231)-1))</f>
        <v>0</v>
      </c>
      <c r="H231" s="320"/>
    </row>
    <row r="232" spans="1:8" ht="15" hidden="1" customHeight="1" thickBot="1" x14ac:dyDescent="0.35">
      <c r="A232" s="216">
        <v>41487</v>
      </c>
      <c r="B232" s="285">
        <v>515.68799999999999</v>
      </c>
      <c r="C232" s="217">
        <v>0.46</v>
      </c>
      <c r="D232" s="217">
        <v>2.46</v>
      </c>
      <c r="E232" s="218">
        <v>3.98</v>
      </c>
      <c r="F232" s="314">
        <f t="shared" si="3"/>
        <v>4.6268066462373802E-3</v>
      </c>
      <c r="G232" s="314">
        <f>IF(SUM($H$4:H232)=0,0,IF(H232&gt;0,0,(1+G231)*(1+F232)-1))</f>
        <v>0</v>
      </c>
      <c r="H232" s="320"/>
    </row>
    <row r="233" spans="1:8" ht="15" hidden="1" customHeight="1" thickBot="1" x14ac:dyDescent="0.35">
      <c r="A233" s="216">
        <v>41518</v>
      </c>
      <c r="B233" s="285">
        <v>522.69000000000005</v>
      </c>
      <c r="C233" s="217">
        <v>1.36</v>
      </c>
      <c r="D233" s="217">
        <v>3.86</v>
      </c>
      <c r="E233" s="218">
        <v>4.47</v>
      </c>
      <c r="F233" s="314">
        <f t="shared" si="3"/>
        <v>1.3577977381672879E-2</v>
      </c>
      <c r="G233" s="314">
        <f>IF(SUM($H$4:H233)=0,0,IF(H233&gt;0,0,(1+G232)*(1+F233)-1))</f>
        <v>0</v>
      </c>
      <c r="H233" s="320"/>
    </row>
    <row r="234" spans="1:8" ht="15" hidden="1" customHeight="1" thickBot="1" x14ac:dyDescent="0.35">
      <c r="A234" s="216">
        <v>41548</v>
      </c>
      <c r="B234" s="285">
        <v>525.96600000000001</v>
      </c>
      <c r="C234" s="217">
        <v>0.63</v>
      </c>
      <c r="D234" s="217">
        <v>4.51</v>
      </c>
      <c r="E234" s="218">
        <v>5.46</v>
      </c>
      <c r="F234" s="314">
        <f t="shared" si="3"/>
        <v>6.267577340297148E-3</v>
      </c>
      <c r="G234" s="314">
        <f>IF(SUM($H$4:H234)=0,0,IF(H234&gt;0,0,(1+G233)*(1+F234)-1))</f>
        <v>0</v>
      </c>
      <c r="H234" s="320"/>
    </row>
    <row r="235" spans="1:8" ht="15" hidden="1" customHeight="1" thickBot="1" x14ac:dyDescent="0.35">
      <c r="A235" s="216">
        <v>41579</v>
      </c>
      <c r="B235" s="285">
        <v>527.42200000000003</v>
      </c>
      <c r="C235" s="217">
        <v>0.28000000000000003</v>
      </c>
      <c r="D235" s="217">
        <v>4.8</v>
      </c>
      <c r="E235" s="218">
        <v>5.49</v>
      </c>
      <c r="F235" s="314">
        <f t="shared" si="3"/>
        <v>2.7682397721526808E-3</v>
      </c>
      <c r="G235" s="314">
        <f>IF(SUM($H$4:H235)=0,0,IF(H235&gt;0,0,(1+G234)*(1+F235)-1))</f>
        <v>0</v>
      </c>
      <c r="H235" s="320"/>
    </row>
    <row r="236" spans="1:8" ht="15" hidden="1" customHeight="1" thickBot="1" x14ac:dyDescent="0.35">
      <c r="A236" s="210">
        <v>41609</v>
      </c>
      <c r="B236" s="286">
        <v>531.05600000000004</v>
      </c>
      <c r="C236" s="211">
        <v>0.69</v>
      </c>
      <c r="D236" s="211">
        <v>5.52</v>
      </c>
      <c r="E236" s="212">
        <v>5.52</v>
      </c>
      <c r="F236" s="314">
        <f t="shared" si="3"/>
        <v>6.8901183492535711E-3</v>
      </c>
      <c r="G236" s="314">
        <f>IF(SUM($H$4:H236)=0,0,IF(H236&gt;0,0,(1+G235)*(1+F236)-1))</f>
        <v>0</v>
      </c>
      <c r="H236" s="320"/>
    </row>
    <row r="237" spans="1:8" ht="15" hidden="1" customHeight="1" thickBot="1" x14ac:dyDescent="0.35">
      <c r="A237" s="216">
        <v>41640</v>
      </c>
      <c r="B237" s="287">
        <v>533.197</v>
      </c>
      <c r="C237" s="217">
        <v>0.4</v>
      </c>
      <c r="D237" s="217">
        <v>0.4</v>
      </c>
      <c r="E237" s="218">
        <v>5.62</v>
      </c>
      <c r="F237" s="314">
        <f t="shared" si="3"/>
        <v>4.0315898888252377E-3</v>
      </c>
      <c r="G237" s="314">
        <f>IF(SUM($H$4:H237)=0,0,IF(H237&gt;0,0,(1+G236)*(1+F237)-1))</f>
        <v>0</v>
      </c>
      <c r="H237" s="320"/>
    </row>
    <row r="238" spans="1:8" ht="15" hidden="1" customHeight="1" thickBot="1" x14ac:dyDescent="0.35">
      <c r="A238" s="216">
        <v>41671</v>
      </c>
      <c r="B238" s="285">
        <v>537.70299999999997</v>
      </c>
      <c r="C238" s="217">
        <v>0.85</v>
      </c>
      <c r="D238" s="217">
        <v>1.25</v>
      </c>
      <c r="E238" s="218">
        <v>6.3</v>
      </c>
      <c r="F238" s="314">
        <f t="shared" si="3"/>
        <v>8.4509102639360734E-3</v>
      </c>
      <c r="G238" s="314">
        <f>IF(SUM($H$4:H238)=0,0,IF(H238&gt;0,0,(1+G237)*(1+F238)-1))</f>
        <v>0</v>
      </c>
      <c r="H238" s="320"/>
    </row>
    <row r="239" spans="1:8" ht="15" hidden="1" customHeight="1" thickBot="1" x14ac:dyDescent="0.35">
      <c r="A239" s="216">
        <v>41699</v>
      </c>
      <c r="B239" s="285">
        <v>545.68399999999997</v>
      </c>
      <c r="C239" s="217">
        <v>1.48</v>
      </c>
      <c r="D239" s="217">
        <v>2.75</v>
      </c>
      <c r="E239" s="218">
        <v>7.55</v>
      </c>
      <c r="F239" s="314">
        <f t="shared" si="3"/>
        <v>1.4842766359867809E-2</v>
      </c>
      <c r="G239" s="314">
        <f>IF(SUM($H$4:H239)=0,0,IF(H239&gt;0,0,(1+G238)*(1+F239)-1))</f>
        <v>0</v>
      </c>
      <c r="H239" s="320"/>
    </row>
    <row r="240" spans="1:8" ht="15" hidden="1" customHeight="1" thickBot="1" x14ac:dyDescent="0.35">
      <c r="A240" s="216">
        <v>41730</v>
      </c>
      <c r="B240" s="285">
        <v>548.14499999999998</v>
      </c>
      <c r="C240" s="217">
        <v>0.45</v>
      </c>
      <c r="D240" s="217">
        <v>3.22</v>
      </c>
      <c r="E240" s="218">
        <v>8.1</v>
      </c>
      <c r="F240" s="314">
        <f t="shared" si="3"/>
        <v>4.5099361535247962E-3</v>
      </c>
      <c r="G240" s="314">
        <f>IF(SUM($H$4:H240)=0,0,IF(H240&gt;0,0,(1+G239)*(1+F240)-1))</f>
        <v>0</v>
      </c>
      <c r="H240" s="320"/>
    </row>
    <row r="241" spans="1:10" ht="15" hidden="1" customHeight="1" thickBot="1" x14ac:dyDescent="0.35">
      <c r="A241" s="216">
        <v>41760</v>
      </c>
      <c r="B241" s="285">
        <v>545.65200000000004</v>
      </c>
      <c r="C241" s="217">
        <v>-0.45</v>
      </c>
      <c r="D241" s="217">
        <v>2.75</v>
      </c>
      <c r="E241" s="218">
        <v>7.26</v>
      </c>
      <c r="F241" s="314">
        <f t="shared" si="3"/>
        <v>-4.5480666611935616E-3</v>
      </c>
      <c r="G241" s="314">
        <f>IF(SUM($H$4:H241)=0,0,IF(H241&gt;0,0,(1+G240)*(1+F241)-1))</f>
        <v>0</v>
      </c>
      <c r="H241" s="320"/>
    </row>
    <row r="242" spans="1:10" ht="15" hidden="1" customHeight="1" thickBot="1" x14ac:dyDescent="0.35">
      <c r="A242" s="216">
        <v>41791</v>
      </c>
      <c r="B242" s="285">
        <v>542.19399999999996</v>
      </c>
      <c r="C242" s="217">
        <v>-0.63</v>
      </c>
      <c r="D242" s="217">
        <v>2.1</v>
      </c>
      <c r="E242" s="218">
        <v>5.77</v>
      </c>
      <c r="F242" s="314">
        <f t="shared" si="3"/>
        <v>-6.3373725378080836E-3</v>
      </c>
      <c r="G242" s="314">
        <f>IF(SUM($H$4:H242)=0,0,IF(H242&gt;0,0,(1+G241)*(1+F242)-1))</f>
        <v>0</v>
      </c>
      <c r="H242" s="320"/>
    </row>
    <row r="243" spans="1:10" ht="15" hidden="1" customHeight="1" thickBot="1" x14ac:dyDescent="0.35">
      <c r="A243" s="216">
        <v>41821</v>
      </c>
      <c r="B243" s="285">
        <v>539.21</v>
      </c>
      <c r="C243" s="217">
        <v>-0.55000000000000004</v>
      </c>
      <c r="D243" s="217">
        <v>1.54</v>
      </c>
      <c r="E243" s="218">
        <v>5.05</v>
      </c>
      <c r="F243" s="314">
        <f t="shared" si="3"/>
        <v>-5.503565144579059E-3</v>
      </c>
      <c r="G243" s="314">
        <f>IF(SUM($H$4:H243)=0,0,IF(H243&gt;0,0,(1+G242)*(1+F243)-1))</f>
        <v>0</v>
      </c>
      <c r="H243" s="320"/>
    </row>
    <row r="244" spans="1:10" ht="15" hidden="1" customHeight="1" thickBot="1" x14ac:dyDescent="0.35">
      <c r="A244" s="216">
        <v>41852</v>
      </c>
      <c r="B244" s="285">
        <v>539.54999999999995</v>
      </c>
      <c r="C244" s="217">
        <v>0.06</v>
      </c>
      <c r="D244" s="217">
        <v>1.6</v>
      </c>
      <c r="E244" s="218">
        <v>4.63</v>
      </c>
      <c r="F244" s="314">
        <f t="shared" si="3"/>
        <v>6.305521040037565E-4</v>
      </c>
      <c r="G244" s="314">
        <f>IF(SUM($H$4:H244)=0,0,IF(H244&gt;0,0,(1+G243)*(1+F244)-1))</f>
        <v>0</v>
      </c>
      <c r="H244" s="320"/>
    </row>
    <row r="245" spans="1:10" ht="15" hidden="1" customHeight="1" thickBot="1" x14ac:dyDescent="0.35">
      <c r="A245" s="216">
        <v>41883</v>
      </c>
      <c r="B245" s="285">
        <v>539.649</v>
      </c>
      <c r="C245" s="217">
        <v>0.02</v>
      </c>
      <c r="D245" s="217">
        <v>1.62</v>
      </c>
      <c r="E245" s="218">
        <v>3.24</v>
      </c>
      <c r="F245" s="314">
        <f t="shared" si="3"/>
        <v>1.8348623853214896E-4</v>
      </c>
      <c r="G245" s="314">
        <f>IF(SUM($H$4:H245)=0,0,IF(H245&gt;0,0,(1+G244)*(1+F245)-1))</f>
        <v>0</v>
      </c>
      <c r="H245" s="320"/>
    </row>
    <row r="246" spans="1:10" ht="15" hidden="1" customHeight="1" thickBot="1" x14ac:dyDescent="0.35">
      <c r="A246" s="216">
        <v>41913</v>
      </c>
      <c r="B246" s="285">
        <v>542.85299999999995</v>
      </c>
      <c r="C246" s="217">
        <v>0.59</v>
      </c>
      <c r="D246" s="217">
        <v>2.2200000000000002</v>
      </c>
      <c r="E246" s="218">
        <v>3.21</v>
      </c>
      <c r="F246" s="314">
        <f t="shared" si="3"/>
        <v>5.9371925084636956E-3</v>
      </c>
      <c r="G246" s="314">
        <f>IF(SUM($H$4:H246)=0,0,IF(H246&gt;0,0,(1+G245)*(1+F246)-1))</f>
        <v>0</v>
      </c>
      <c r="H246" s="320"/>
    </row>
    <row r="247" spans="1:10" ht="15" hidden="1" customHeight="1" thickBot="1" x14ac:dyDescent="0.35">
      <c r="A247" s="216">
        <v>41944</v>
      </c>
      <c r="B247" s="285">
        <v>549.04</v>
      </c>
      <c r="C247" s="217">
        <v>1.1399999999999999</v>
      </c>
      <c r="D247" s="217">
        <v>3.39</v>
      </c>
      <c r="E247" s="218">
        <v>4.0999999999999996</v>
      </c>
      <c r="F247" s="314">
        <f t="shared" si="3"/>
        <v>1.1397192241730192E-2</v>
      </c>
      <c r="G247" s="314">
        <f>IF(SUM($H$4:H247)=0,0,IF(H247&gt;0,0,(1+G246)*(1+F247)-1))</f>
        <v>0</v>
      </c>
      <c r="H247" s="320"/>
    </row>
    <row r="248" spans="1:10" ht="15" hidden="1" customHeight="1" thickBot="1" x14ac:dyDescent="0.35">
      <c r="A248" s="210">
        <v>41974</v>
      </c>
      <c r="B248" s="286">
        <v>551.149</v>
      </c>
      <c r="C248" s="211">
        <v>0.38</v>
      </c>
      <c r="D248" s="211">
        <v>3.78</v>
      </c>
      <c r="E248" s="212">
        <v>3.78</v>
      </c>
      <c r="F248" s="314">
        <f t="shared" si="3"/>
        <v>3.8412501821361023E-3</v>
      </c>
      <c r="G248" s="314">
        <f>IF(SUM($H$4:H248)=0,0,IF(H248&gt;0,0,(1+G247)*(1+F248)-1))</f>
        <v>0</v>
      </c>
      <c r="H248" s="320"/>
    </row>
    <row r="249" spans="1:10" x14ac:dyDescent="0.3">
      <c r="A249" s="219">
        <v>42005</v>
      </c>
      <c r="B249" s="287">
        <v>554.83500000000004</v>
      </c>
      <c r="C249" s="709">
        <v>0.67</v>
      </c>
      <c r="D249" s="709">
        <v>0.67</v>
      </c>
      <c r="E249" s="710">
        <v>4.0599999999999996</v>
      </c>
      <c r="F249" s="723">
        <f>(B249/B248-1)</f>
        <v>6.6878466621549393E-3</v>
      </c>
      <c r="G249" s="723">
        <f>IF(SUM($H$4:H249)=0,0,IF(H249&gt;0,0,(1+G248)*(1+F249)-1))</f>
        <v>0</v>
      </c>
      <c r="H249" s="320"/>
    </row>
    <row r="250" spans="1:10" x14ac:dyDescent="0.3">
      <c r="A250" s="216">
        <v>42036</v>
      </c>
      <c r="B250" s="285">
        <v>557.803</v>
      </c>
      <c r="C250" s="711">
        <v>0.53</v>
      </c>
      <c r="D250" s="711">
        <v>1.21</v>
      </c>
      <c r="E250" s="712">
        <v>3.74</v>
      </c>
      <c r="F250" s="723">
        <f t="shared" si="3"/>
        <v>5.3493380915046185E-3</v>
      </c>
      <c r="G250" s="723">
        <f>IF(SUM($H$4:H250)=0,0,IF(H250&gt;0,0,(1+G249)*(1+F250)-1))</f>
        <v>0</v>
      </c>
      <c r="H250" s="320"/>
      <c r="I250" s="242"/>
      <c r="J250" s="519"/>
    </row>
    <row r="251" spans="1:10" x14ac:dyDescent="0.3">
      <c r="A251" s="216">
        <v>42064</v>
      </c>
      <c r="B251" s="285">
        <v>564.56799999999998</v>
      </c>
      <c r="C251" s="711">
        <v>1.21</v>
      </c>
      <c r="D251" s="711">
        <v>2.4300000000000002</v>
      </c>
      <c r="E251" s="712">
        <v>3.46</v>
      </c>
      <c r="F251" s="723">
        <f t="shared" si="3"/>
        <v>1.2127937641066788E-2</v>
      </c>
      <c r="G251" s="723">
        <f>IF(SUM($H$4:H251)=0,0,IF(H251&gt;0,0,(1+G250)*(1+F251)-1))</f>
        <v>0</v>
      </c>
      <c r="H251" s="320"/>
    </row>
    <row r="252" spans="1:10" x14ac:dyDescent="0.3">
      <c r="A252" s="216">
        <v>42095</v>
      </c>
      <c r="B252" s="285">
        <v>569.73800000000006</v>
      </c>
      <c r="C252" s="711">
        <v>0.92</v>
      </c>
      <c r="D252" s="711">
        <v>3.37</v>
      </c>
      <c r="E252" s="712">
        <v>3.94</v>
      </c>
      <c r="F252" s="723">
        <f t="shared" si="3"/>
        <v>9.1574442759774222E-3</v>
      </c>
      <c r="G252" s="723">
        <f>IF(SUM($H$4:H252)=0,0,IF(H252&gt;0,0,(1+G251)*(1+F252)-1))</f>
        <v>0</v>
      </c>
      <c r="H252" s="320"/>
    </row>
    <row r="253" spans="1:10" x14ac:dyDescent="0.3">
      <c r="A253" s="216">
        <v>42125</v>
      </c>
      <c r="B253" s="285">
        <v>572.03399999999999</v>
      </c>
      <c r="C253" s="711">
        <v>0.4</v>
      </c>
      <c r="D253" s="711">
        <v>3.79</v>
      </c>
      <c r="E253" s="712">
        <v>4.83</v>
      </c>
      <c r="F253" s="723">
        <f t="shared" si="3"/>
        <v>4.0299225257924842E-3</v>
      </c>
      <c r="G253" s="723">
        <f>IF(SUM($H$4:H253)=0,0,IF(H253&gt;0,0,(1+G252)*(1+F253)-1))</f>
        <v>0</v>
      </c>
      <c r="H253" s="320"/>
    </row>
    <row r="254" spans="1:10" x14ac:dyDescent="0.3">
      <c r="A254" s="216">
        <v>42156</v>
      </c>
      <c r="B254" s="285">
        <v>575.93799999999999</v>
      </c>
      <c r="C254" s="711">
        <v>0.68</v>
      </c>
      <c r="D254" s="711">
        <v>4.5</v>
      </c>
      <c r="E254" s="712">
        <v>6.22</v>
      </c>
      <c r="F254" s="723">
        <f t="shared" si="3"/>
        <v>6.82476915707797E-3</v>
      </c>
      <c r="G254" s="723">
        <f>IF(SUM($H$4:H254)=0,0,IF(H254&gt;0,0,(1+G253)*(1+F254)-1))</f>
        <v>0</v>
      </c>
      <c r="H254" s="320"/>
    </row>
    <row r="255" spans="1:10" x14ac:dyDescent="0.3">
      <c r="A255" s="216">
        <v>42186</v>
      </c>
      <c r="B255" s="285">
        <v>579.29300000000001</v>
      </c>
      <c r="C255" s="711">
        <v>0.57999999999999996</v>
      </c>
      <c r="D255" s="711">
        <v>5.1100000000000003</v>
      </c>
      <c r="E255" s="712">
        <v>7.43</v>
      </c>
      <c r="F255" s="723">
        <f t="shared" si="3"/>
        <v>5.8252798044233778E-3</v>
      </c>
      <c r="G255" s="723">
        <f>IF(SUM($H$4:H255)=0,0,IF(H255&gt;0,0,(1+G254)*(1+F255)-1))</f>
        <v>0</v>
      </c>
      <c r="H255" s="320"/>
    </row>
    <row r="256" spans="1:10" x14ac:dyDescent="0.3">
      <c r="A256" s="216">
        <v>42217</v>
      </c>
      <c r="B256" s="285">
        <v>581.61800000000005</v>
      </c>
      <c r="C256" s="711">
        <v>0.4</v>
      </c>
      <c r="D256" s="711">
        <v>5.53</v>
      </c>
      <c r="E256" s="712">
        <v>7.8</v>
      </c>
      <c r="F256" s="723">
        <f t="shared" si="3"/>
        <v>4.0135130236340633E-3</v>
      </c>
      <c r="G256" s="723">
        <f>IF(SUM($H$4:H256)=0,0,IF(H256&gt;0,0,(1+G255)*(1+F256)-1))</f>
        <v>0</v>
      </c>
      <c r="H256" s="320"/>
    </row>
    <row r="257" spans="1:10" x14ac:dyDescent="0.3">
      <c r="A257" s="216">
        <v>42248</v>
      </c>
      <c r="B257" s="285">
        <v>589.89700000000005</v>
      </c>
      <c r="C257" s="711">
        <v>1.42</v>
      </c>
      <c r="D257" s="711">
        <v>7.03</v>
      </c>
      <c r="E257" s="712">
        <v>9.31</v>
      </c>
      <c r="F257" s="723">
        <f t="shared" si="3"/>
        <v>1.4234428783153286E-2</v>
      </c>
      <c r="G257" s="723">
        <f>IF(SUM($H$4:H257)=0,0,IF(H257&gt;0,0,(1+G256)*(1+F257)-1))</f>
        <v>0</v>
      </c>
      <c r="H257" s="320"/>
    </row>
    <row r="258" spans="1:10" x14ac:dyDescent="0.3">
      <c r="A258" s="216">
        <v>42278</v>
      </c>
      <c r="B258" s="285">
        <v>600.26900000000001</v>
      </c>
      <c r="C258" s="711">
        <v>1.76</v>
      </c>
      <c r="D258" s="711">
        <v>8.91</v>
      </c>
      <c r="E258" s="712">
        <v>10.58</v>
      </c>
      <c r="F258" s="723">
        <f t="shared" si="3"/>
        <v>1.7582730544484892E-2</v>
      </c>
      <c r="G258" s="723">
        <f>IF(SUM($H$4:H258)=0,0,IF(H258&gt;0,0,(1+G257)*(1+F258)-1))</f>
        <v>0</v>
      </c>
      <c r="H258" s="320"/>
    </row>
    <row r="259" spans="1:10" x14ac:dyDescent="0.3">
      <c r="A259" s="216">
        <v>42309</v>
      </c>
      <c r="B259" s="285">
        <v>607.44100000000003</v>
      </c>
      <c r="C259" s="711">
        <v>1.19</v>
      </c>
      <c r="D259" s="711">
        <v>10.210000000000001</v>
      </c>
      <c r="E259" s="712">
        <v>10.64</v>
      </c>
      <c r="F259" s="723">
        <f t="shared" si="3"/>
        <v>1.1947976657131987E-2</v>
      </c>
      <c r="G259" s="723">
        <f>IF(SUM($H$4:H259)=0,0,IF(H259&gt;0,0,(1+G258)*(1+F259)-1))</f>
        <v>0</v>
      </c>
      <c r="H259" s="320"/>
    </row>
    <row r="260" spans="1:10" ht="15" thickBot="1" x14ac:dyDescent="0.35">
      <c r="A260" s="210">
        <v>42339</v>
      </c>
      <c r="B260" s="286">
        <v>610.12800000000004</v>
      </c>
      <c r="C260" s="713">
        <v>0.44</v>
      </c>
      <c r="D260" s="713">
        <v>10.7</v>
      </c>
      <c r="E260" s="714">
        <v>10.7</v>
      </c>
      <c r="F260" s="724">
        <f t="shared" si="3"/>
        <v>4.4234748724567563E-3</v>
      </c>
      <c r="G260" s="724">
        <f>IF(SUM($H$4:H260)=0,0,IF(H260&gt;0,0,(1+G259)*(1+F260)-1))</f>
        <v>0</v>
      </c>
      <c r="H260" s="547"/>
      <c r="I260" s="242"/>
      <c r="J260" s="519"/>
    </row>
    <row r="261" spans="1:10" x14ac:dyDescent="0.3">
      <c r="A261" s="774">
        <v>42370</v>
      </c>
      <c r="B261" s="749">
        <v>619.476</v>
      </c>
      <c r="C261" s="775">
        <v>1.53</v>
      </c>
      <c r="D261" s="775">
        <v>1.53</v>
      </c>
      <c r="E261" s="776">
        <v>11.65</v>
      </c>
      <c r="F261" s="752">
        <f t="shared" si="3"/>
        <v>1.5321375186845954E-2</v>
      </c>
      <c r="G261" s="752">
        <f>IF(SUM($H$4:H261)=0,0,IF(H261&gt;0,0,(1+G260)*(1+F261)-1))</f>
        <v>0</v>
      </c>
      <c r="H261" s="753"/>
    </row>
    <row r="262" spans="1:10" x14ac:dyDescent="0.3">
      <c r="A262" s="774">
        <v>42401</v>
      </c>
      <c r="B262" s="770">
        <v>624.36599999999999</v>
      </c>
      <c r="C262" s="775">
        <v>0.79</v>
      </c>
      <c r="D262" s="775">
        <v>2.33</v>
      </c>
      <c r="E262" s="776">
        <v>11.93</v>
      </c>
      <c r="F262" s="752">
        <f t="shared" ref="F262:F308" si="4">(B262/B261-1)</f>
        <v>7.8937682815798382E-3</v>
      </c>
      <c r="G262" s="752">
        <f>IF(SUM($H$4:H262)=0,0,IF(H262&gt;0,0,(1+G261)*(1+F262)-1))</f>
        <v>0</v>
      </c>
      <c r="H262" s="753"/>
    </row>
    <row r="263" spans="1:10" x14ac:dyDescent="0.3">
      <c r="A263" s="774">
        <v>42430</v>
      </c>
      <c r="B263" s="770">
        <v>627.05999999999995</v>
      </c>
      <c r="C263" s="775">
        <v>0.43</v>
      </c>
      <c r="D263" s="775">
        <v>2.78</v>
      </c>
      <c r="E263" s="776">
        <v>11.07</v>
      </c>
      <c r="F263" s="752">
        <f t="shared" si="4"/>
        <v>4.3147769096971711E-3</v>
      </c>
      <c r="G263" s="752">
        <f>IF(SUM($H$4:H263)=0,0,IF(H263&gt;0,0,(1+G262)*(1+F263)-1))</f>
        <v>0</v>
      </c>
      <c r="H263" s="753"/>
    </row>
    <row r="264" spans="1:10" x14ac:dyDescent="0.3">
      <c r="A264" s="774">
        <v>42461</v>
      </c>
      <c r="B264" s="770">
        <v>629.34500000000003</v>
      </c>
      <c r="C264" s="775">
        <v>0.36</v>
      </c>
      <c r="D264" s="775">
        <v>3.15</v>
      </c>
      <c r="E264" s="776">
        <v>10.46</v>
      </c>
      <c r="F264" s="752">
        <f t="shared" si="4"/>
        <v>3.6439894109017157E-3</v>
      </c>
      <c r="G264" s="752">
        <f>IF(SUM($H$4:H264)=0,0,IF(H264&gt;0,0,(1+G263)*(1+F264)-1))</f>
        <v>0</v>
      </c>
      <c r="H264" s="753"/>
    </row>
    <row r="265" spans="1:10" x14ac:dyDescent="0.3">
      <c r="A265" s="774">
        <v>42491</v>
      </c>
      <c r="B265" s="770">
        <v>636.46799999999996</v>
      </c>
      <c r="C265" s="775">
        <v>1.1299999999999999</v>
      </c>
      <c r="D265" s="775">
        <v>4.32</v>
      </c>
      <c r="E265" s="776">
        <v>11.26</v>
      </c>
      <c r="F265" s="752">
        <f t="shared" si="4"/>
        <v>1.1318116454408944E-2</v>
      </c>
      <c r="G265" s="752">
        <f>IF(SUM($H$4:H265)=0,0,IF(H265&gt;0,0,(1+G264)*(1+F265)-1))</f>
        <v>0</v>
      </c>
      <c r="H265" s="753"/>
    </row>
    <row r="266" spans="1:10" x14ac:dyDescent="0.3">
      <c r="A266" s="774">
        <v>42522</v>
      </c>
      <c r="B266" s="770">
        <v>646.86800000000005</v>
      </c>
      <c r="C266" s="775">
        <v>1.63</v>
      </c>
      <c r="D266" s="775">
        <v>6.02</v>
      </c>
      <c r="E266" s="776">
        <v>12.32</v>
      </c>
      <c r="F266" s="752">
        <f t="shared" si="4"/>
        <v>1.6340177353771246E-2</v>
      </c>
      <c r="G266" s="752">
        <f>IF(SUM($H$4:H266)=0,0,IF(H266&gt;0,0,(1+G265)*(1+F266)-1))</f>
        <v>0</v>
      </c>
      <c r="H266" s="753"/>
    </row>
    <row r="267" spans="1:10" x14ac:dyDescent="0.3">
      <c r="A267" s="774">
        <v>42552</v>
      </c>
      <c r="B267" s="770">
        <v>644.35599999999999</v>
      </c>
      <c r="C267" s="775">
        <v>-0.39</v>
      </c>
      <c r="D267" s="775">
        <v>5.61</v>
      </c>
      <c r="E267" s="776">
        <v>11.23</v>
      </c>
      <c r="F267" s="752">
        <f t="shared" si="4"/>
        <v>-3.8833270466309688E-3</v>
      </c>
      <c r="G267" s="752">
        <f>IF(SUM($H$4:H267)=0,0,IF(H267&gt;0,0,(1+G266)*(1+F267)-1))</f>
        <v>0</v>
      </c>
      <c r="H267" s="753"/>
      <c r="I267" s="515"/>
      <c r="J267" s="515"/>
    </row>
    <row r="268" spans="1:10" x14ac:dyDescent="0.3">
      <c r="A268" s="774">
        <v>42583</v>
      </c>
      <c r="B268" s="770">
        <v>647.15300000000002</v>
      </c>
      <c r="C268" s="775">
        <v>0.43</v>
      </c>
      <c r="D268" s="775">
        <v>6.07</v>
      </c>
      <c r="E268" s="776">
        <v>11.27</v>
      </c>
      <c r="F268" s="752">
        <f t="shared" si="4"/>
        <v>4.3407681468008441E-3</v>
      </c>
      <c r="G268" s="752">
        <f>IF(SUM($H$4:H268)=0,0,IF(H268&gt;0,0,(1+G267)*(1+F268)-1))</f>
        <v>0</v>
      </c>
      <c r="H268" s="753"/>
      <c r="J268" s="515"/>
    </row>
    <row r="269" spans="1:10" x14ac:dyDescent="0.3">
      <c r="A269" s="774">
        <v>42614</v>
      </c>
      <c r="B269" s="770">
        <v>647.36</v>
      </c>
      <c r="C269" s="775">
        <v>0.03</v>
      </c>
      <c r="D269" s="775">
        <v>6.1</v>
      </c>
      <c r="E269" s="776">
        <v>9.74</v>
      </c>
      <c r="F269" s="752">
        <f t="shared" si="4"/>
        <v>3.198625363707297E-4</v>
      </c>
      <c r="G269" s="752">
        <f>IF(SUM($H$4:H269)=0,0,IF(H269&gt;0,0,(1+G268)*(1+F269)-1))</f>
        <v>0</v>
      </c>
      <c r="H269" s="753"/>
    </row>
    <row r="270" spans="1:10" x14ac:dyDescent="0.3">
      <c r="A270" s="774">
        <v>42644</v>
      </c>
      <c r="B270" s="770">
        <v>648.21299999999997</v>
      </c>
      <c r="C270" s="775">
        <v>0.13</v>
      </c>
      <c r="D270" s="775">
        <v>6.24</v>
      </c>
      <c r="E270" s="776">
        <v>7.99</v>
      </c>
      <c r="F270" s="752">
        <f t="shared" si="4"/>
        <v>1.3176594167076949E-3</v>
      </c>
      <c r="G270" s="752">
        <f>IF(SUM($H$4:H270)=0,0,IF(H270&gt;0,0,(1+G269)*(1+F270)-1))</f>
        <v>0</v>
      </c>
      <c r="H270" s="753"/>
    </row>
    <row r="271" spans="1:10" x14ac:dyDescent="0.3">
      <c r="A271" s="774">
        <v>42675</v>
      </c>
      <c r="B271" s="770">
        <v>648.56100000000004</v>
      </c>
      <c r="C271" s="775">
        <v>0.05</v>
      </c>
      <c r="D271" s="775">
        <v>6.3</v>
      </c>
      <c r="E271" s="776">
        <v>6.77</v>
      </c>
      <c r="F271" s="752">
        <f t="shared" si="4"/>
        <v>5.3686056897972456E-4</v>
      </c>
      <c r="G271" s="752">
        <f>IF(SUM($H$4:H271)=0,0,IF(H271&gt;0,0,(1+G270)*(1+F271)-1))</f>
        <v>0</v>
      </c>
      <c r="H271" s="753"/>
    </row>
    <row r="272" spans="1:10" ht="15" thickBot="1" x14ac:dyDescent="0.35">
      <c r="A272" s="780">
        <v>42705</v>
      </c>
      <c r="B272" s="764">
        <v>653.95100000000002</v>
      </c>
      <c r="C272" s="781">
        <v>0.83</v>
      </c>
      <c r="D272" s="781">
        <v>7.18</v>
      </c>
      <c r="E272" s="782">
        <v>7.18</v>
      </c>
      <c r="F272" s="767">
        <f t="shared" si="4"/>
        <v>8.3107063175245077E-3</v>
      </c>
      <c r="G272" s="767">
        <f>IF(SUM($H$4:H272)=0,0,IF(H272&gt;0,0,(1+G271)*(1+F272)-1))</f>
        <v>0</v>
      </c>
      <c r="H272" s="768"/>
    </row>
    <row r="273" spans="1:12" x14ac:dyDescent="0.3">
      <c r="A273" s="216">
        <v>42736</v>
      </c>
      <c r="B273" s="287">
        <v>656.77800000000002</v>
      </c>
      <c r="C273" s="711">
        <v>0.43</v>
      </c>
      <c r="D273" s="711">
        <v>0.43</v>
      </c>
      <c r="E273" s="712">
        <v>6.02</v>
      </c>
      <c r="F273" s="723">
        <f t="shared" si="4"/>
        <v>4.3229538604574458E-3</v>
      </c>
      <c r="G273" s="723">
        <f>IF(SUM($H$4:H273)=0,0,IF(H273&gt;0,0,(1+G272)*(1+F273)-1))</f>
        <v>0</v>
      </c>
      <c r="H273" s="320"/>
    </row>
    <row r="274" spans="1:12" x14ac:dyDescent="0.3">
      <c r="A274" s="216">
        <v>42767</v>
      </c>
      <c r="B274" s="285">
        <v>657.19100000000003</v>
      </c>
      <c r="C274" s="711">
        <v>0.06</v>
      </c>
      <c r="D274" s="711">
        <v>0.5</v>
      </c>
      <c r="E274" s="712">
        <v>5.26</v>
      </c>
      <c r="F274" s="723">
        <f t="shared" si="4"/>
        <v>6.2882739677649901E-4</v>
      </c>
      <c r="G274" s="723">
        <f>IF(SUM($H$4:H274)=0,0,IF(H274&gt;0,0,(1+G273)*(1+F274)-1))</f>
        <v>0</v>
      </c>
      <c r="H274" s="320"/>
    </row>
    <row r="275" spans="1:12" x14ac:dyDescent="0.3">
      <c r="A275" s="216">
        <v>42795</v>
      </c>
      <c r="B275" s="285">
        <v>654.70899999999995</v>
      </c>
      <c r="C275" s="711">
        <v>-0.38</v>
      </c>
      <c r="D275" s="711">
        <v>0.12</v>
      </c>
      <c r="E275" s="712">
        <v>4.41</v>
      </c>
      <c r="F275" s="723">
        <f t="shared" si="4"/>
        <v>-3.7766798388901845E-3</v>
      </c>
      <c r="G275" s="723">
        <f>IF(SUM($H$4:H275)=0,0,IF(H275&gt;0,0,(1+G274)*(1+F275)-1))</f>
        <v>0</v>
      </c>
      <c r="H275" s="320"/>
    </row>
    <row r="276" spans="1:12" x14ac:dyDescent="0.3">
      <c r="A276" s="216">
        <v>42826</v>
      </c>
      <c r="B276" s="285">
        <v>646.57299999999998</v>
      </c>
      <c r="C276" s="711">
        <v>-1.24</v>
      </c>
      <c r="D276" s="711">
        <v>-1.1299999999999999</v>
      </c>
      <c r="E276" s="712">
        <v>2.74</v>
      </c>
      <c r="F276" s="723">
        <f t="shared" si="4"/>
        <v>-1.2426895002207061E-2</v>
      </c>
      <c r="G276" s="723">
        <f>IF(SUM($H$4:H276)=0,0,IF(H276&gt;0,0,(1+G275)*(1+F276)-1))</f>
        <v>0</v>
      </c>
      <c r="H276" s="320"/>
    </row>
    <row r="277" spans="1:12" x14ac:dyDescent="0.3">
      <c r="A277" s="216">
        <v>42856</v>
      </c>
      <c r="B277" s="285">
        <v>643.26</v>
      </c>
      <c r="C277" s="711">
        <v>-0.51</v>
      </c>
      <c r="D277" s="711">
        <v>-1.63</v>
      </c>
      <c r="E277" s="712">
        <v>1.07</v>
      </c>
      <c r="F277" s="723">
        <f t="shared" si="4"/>
        <v>-5.1239380549450431E-3</v>
      </c>
      <c r="G277" s="723">
        <f>IF(SUM($H$4:H277)=0,0,IF(H277&gt;0,0,(1+G276)*(1+F277)-1))</f>
        <v>0</v>
      </c>
      <c r="H277" s="320"/>
    </row>
    <row r="278" spans="1:12" x14ac:dyDescent="0.3">
      <c r="A278" s="216">
        <v>42887</v>
      </c>
      <c r="B278" s="285">
        <v>637.07899999999995</v>
      </c>
      <c r="C278" s="711">
        <v>-0.96</v>
      </c>
      <c r="D278" s="711">
        <v>-2.58</v>
      </c>
      <c r="E278" s="712">
        <v>-1.51</v>
      </c>
      <c r="F278" s="723">
        <f t="shared" si="4"/>
        <v>-9.608867332027593E-3</v>
      </c>
      <c r="G278" s="723">
        <f>IF(SUM($H$4:H278)=0,0,IF(H278&gt;0,0,(1+G277)*(1+F278)-1))</f>
        <v>0</v>
      </c>
      <c r="H278" s="320"/>
    </row>
    <row r="279" spans="1:12" x14ac:dyDescent="0.3">
      <c r="A279" s="216">
        <v>42917</v>
      </c>
      <c r="B279" s="285">
        <v>635.19799999999998</v>
      </c>
      <c r="C279" s="711">
        <v>-0.3</v>
      </c>
      <c r="D279" s="711">
        <v>-2.87</v>
      </c>
      <c r="E279" s="712">
        <v>-1.42</v>
      </c>
      <c r="F279" s="723">
        <f t="shared" si="4"/>
        <v>-2.9525380682772218E-3</v>
      </c>
      <c r="G279" s="723">
        <f>IF(SUM($H$4:H279)=0,0,IF(H279&gt;0,0,(1+G278)*(1+F279)-1))</f>
        <v>0</v>
      </c>
      <c r="H279" s="320"/>
    </row>
    <row r="280" spans="1:12" x14ac:dyDescent="0.3">
      <c r="A280" s="216">
        <v>42948</v>
      </c>
      <c r="B280" s="285">
        <v>636.71400000000006</v>
      </c>
      <c r="C280" s="711">
        <v>0.24</v>
      </c>
      <c r="D280" s="711">
        <v>-2.64</v>
      </c>
      <c r="E280" s="712">
        <v>-1.61</v>
      </c>
      <c r="F280" s="723">
        <f t="shared" si="4"/>
        <v>2.3866573887199038E-3</v>
      </c>
      <c r="G280" s="723">
        <f>IF(SUM($H$4:H280)=0,0,IF(H280&gt;0,0,(1+G279)*(1+F280)-1))</f>
        <v>0</v>
      </c>
      <c r="H280" s="320"/>
    </row>
    <row r="281" spans="1:12" x14ac:dyDescent="0.3">
      <c r="A281" s="216">
        <v>42979</v>
      </c>
      <c r="B281" s="285">
        <v>640.654</v>
      </c>
      <c r="C281" s="711">
        <v>0.62</v>
      </c>
      <c r="D281" s="711">
        <v>-2.0299999999999998</v>
      </c>
      <c r="E281" s="712">
        <v>-1.04</v>
      </c>
      <c r="F281" s="723">
        <f t="shared" si="4"/>
        <v>6.1880216235232766E-3</v>
      </c>
      <c r="G281" s="723">
        <f>IF(SUM($H$4:H281)=0,0,IF(H281&gt;0,0,(1+G280)*(1+F281)-1))</f>
        <v>0</v>
      </c>
      <c r="H281" s="320"/>
    </row>
    <row r="282" spans="1:12" x14ac:dyDescent="0.3">
      <c r="A282" s="216">
        <v>43009</v>
      </c>
      <c r="B282" s="285">
        <v>641.279</v>
      </c>
      <c r="C282" s="711">
        <v>0.1</v>
      </c>
      <c r="D282" s="711">
        <v>-1.94</v>
      </c>
      <c r="E282" s="712">
        <v>-1.07</v>
      </c>
      <c r="F282" s="723">
        <f t="shared" si="4"/>
        <v>9.7556559390876707E-4</v>
      </c>
      <c r="G282" s="723">
        <f>IF(SUM($H$4:H282)=0,0,IF(H282&gt;0,0,(1+G281)*(1+F282)-1))</f>
        <v>0</v>
      </c>
      <c r="H282" s="320"/>
    </row>
    <row r="283" spans="1:12" x14ac:dyDescent="0.3">
      <c r="A283" s="216">
        <v>43040</v>
      </c>
      <c r="B283" s="285">
        <v>646.42200000000003</v>
      </c>
      <c r="C283" s="711">
        <v>0.8</v>
      </c>
      <c r="D283" s="711">
        <v>-1.1499999999999999</v>
      </c>
      <c r="E283" s="712">
        <v>-0.33</v>
      </c>
      <c r="F283" s="723">
        <f t="shared" si="4"/>
        <v>8.0199102106883746E-3</v>
      </c>
      <c r="G283" s="723">
        <f>IF(SUM($H$4:H283)=0,0,IF(H283&gt;0,0,(1+G282)*(1+F283)-1))</f>
        <v>0</v>
      </c>
      <c r="H283" s="320"/>
    </row>
    <row r="284" spans="1:12" ht="15" thickBot="1" x14ac:dyDescent="0.35">
      <c r="A284" s="210">
        <v>43070</v>
      </c>
      <c r="B284" s="286">
        <v>651.21400000000006</v>
      </c>
      <c r="C284" s="713">
        <v>0.74</v>
      </c>
      <c r="D284" s="713">
        <v>-0.42</v>
      </c>
      <c r="E284" s="714">
        <v>-0.42</v>
      </c>
      <c r="F284" s="724">
        <f t="shared" si="4"/>
        <v>7.4131140338664636E-3</v>
      </c>
      <c r="G284" s="724">
        <f>IF(SUM($H$4:H284)=0,0,IF(H284&gt;0,0,(1+G283)*(1+F284)-1))</f>
        <v>0</v>
      </c>
      <c r="H284" s="547"/>
    </row>
    <row r="285" spans="1:12" x14ac:dyDescent="0.3">
      <c r="A285" s="774">
        <v>43101</v>
      </c>
      <c r="B285" s="749">
        <v>654.96799999999996</v>
      </c>
      <c r="C285" s="775">
        <v>0.57999999999999996</v>
      </c>
      <c r="D285" s="775">
        <v>0.57999999999999996</v>
      </c>
      <c r="E285" s="776">
        <v>-0.28000000000000003</v>
      </c>
      <c r="F285" s="752">
        <f t="shared" si="4"/>
        <v>5.7646180825350335E-3</v>
      </c>
      <c r="G285" s="752">
        <f>IF(SUM($H$4:H285)=0,0,IF(H285&gt;0,0,(1+G284)*(1+F285)-1))</f>
        <v>0</v>
      </c>
      <c r="H285" s="753"/>
      <c r="J285" s="531"/>
      <c r="L285" s="242"/>
    </row>
    <row r="286" spans="1:12" x14ac:dyDescent="0.3">
      <c r="A286" s="774">
        <v>43132</v>
      </c>
      <c r="B286" s="770">
        <v>655.97500000000002</v>
      </c>
      <c r="C286" s="775">
        <v>0.15</v>
      </c>
      <c r="D286" s="775">
        <v>0.73</v>
      </c>
      <c r="E286" s="776">
        <v>-0.19</v>
      </c>
      <c r="F286" s="752">
        <f t="shared" si="4"/>
        <v>1.5374796936644675E-3</v>
      </c>
      <c r="G286" s="752">
        <f>IF(SUM($H$4:H286)=0,0,IF(H286&gt;0,0,(1+G285)*(1+F286)-1))</f>
        <v>0</v>
      </c>
      <c r="H286" s="753"/>
      <c r="J286" s="531"/>
      <c r="L286" s="242"/>
    </row>
    <row r="287" spans="1:12" x14ac:dyDescent="0.3">
      <c r="A287" s="774">
        <v>43160</v>
      </c>
      <c r="B287" s="770">
        <v>659.66499999999996</v>
      </c>
      <c r="C287" s="775">
        <v>0.56000000000000005</v>
      </c>
      <c r="D287" s="775">
        <v>1.3</v>
      </c>
      <c r="E287" s="776">
        <v>0.76</v>
      </c>
      <c r="F287" s="752">
        <f t="shared" si="4"/>
        <v>5.6252143755477491E-3</v>
      </c>
      <c r="G287" s="752">
        <f>IF(SUM($H$4:H287)=0,0,IF(H287&gt;0,0,(1+G286)*(1+F287)-1))</f>
        <v>0</v>
      </c>
      <c r="H287" s="753"/>
      <c r="J287" s="531"/>
      <c r="L287" s="242"/>
    </row>
    <row r="288" spans="1:12" x14ac:dyDescent="0.3">
      <c r="A288" s="777">
        <v>43191</v>
      </c>
      <c r="B288" s="770">
        <v>665.77</v>
      </c>
      <c r="C288" s="778">
        <v>0.93</v>
      </c>
      <c r="D288" s="778">
        <v>2.2400000000000002</v>
      </c>
      <c r="E288" s="779">
        <v>2.97</v>
      </c>
      <c r="F288" s="752">
        <f t="shared" si="4"/>
        <v>9.2546974600744569E-3</v>
      </c>
      <c r="G288" s="752">
        <f>IF(SUM($H$4:H288)=0,0,IF(H288&gt;0,0,(1+G287)*(1+F288)-1))</f>
        <v>0</v>
      </c>
      <c r="H288" s="753"/>
      <c r="J288" s="531"/>
      <c r="L288" s="242"/>
    </row>
    <row r="289" spans="1:12" x14ac:dyDescent="0.3">
      <c r="A289" s="777">
        <v>43221</v>
      </c>
      <c r="B289" s="770">
        <v>676.69500000000005</v>
      </c>
      <c r="C289" s="778">
        <v>1.64</v>
      </c>
      <c r="D289" s="778">
        <v>3.91</v>
      </c>
      <c r="E289" s="779">
        <v>5.2</v>
      </c>
      <c r="F289" s="752">
        <f t="shared" si="4"/>
        <v>1.640957087282402E-2</v>
      </c>
      <c r="G289" s="752">
        <f>IF(SUM($H$4:H289)=0,0,IF(H289&gt;0,0,(1+G288)*(1+F289)-1))</f>
        <v>0</v>
      </c>
      <c r="H289" s="753"/>
      <c r="I289" s="242"/>
      <c r="J289" s="532"/>
      <c r="L289" s="242"/>
    </row>
    <row r="290" spans="1:12" x14ac:dyDescent="0.3">
      <c r="A290" s="774">
        <v>43252</v>
      </c>
      <c r="B290" s="770">
        <v>686.69600000000003</v>
      </c>
      <c r="C290" s="775">
        <v>1.48</v>
      </c>
      <c r="D290" s="775">
        <v>5.45</v>
      </c>
      <c r="E290" s="776">
        <v>7.79</v>
      </c>
      <c r="F290" s="752">
        <f t="shared" si="4"/>
        <v>1.477918412283219E-2</v>
      </c>
      <c r="G290" s="752">
        <f>IF(SUM($H$4:H290)=0,0,IF(H290&gt;0,0,(1+G289)*(1+F290)-1))</f>
        <v>0</v>
      </c>
      <c r="H290" s="753"/>
      <c r="I290" s="242"/>
      <c r="J290" s="517"/>
      <c r="L290" s="242"/>
    </row>
    <row r="291" spans="1:12" x14ac:dyDescent="0.3">
      <c r="A291" s="774">
        <v>43282</v>
      </c>
      <c r="B291" s="770">
        <v>689.74599999999998</v>
      </c>
      <c r="C291" s="775">
        <v>0.44</v>
      </c>
      <c r="D291" s="775">
        <v>5.92</v>
      </c>
      <c r="E291" s="776">
        <v>8.59</v>
      </c>
      <c r="F291" s="752">
        <f t="shared" si="4"/>
        <v>4.4415578363641295E-3</v>
      </c>
      <c r="G291" s="752">
        <f>IF(SUM($H$4:H291)=0,0,IF(H291&gt;0,0,(1+G290)*(1+F291)-1))</f>
        <v>0</v>
      </c>
      <c r="H291" s="753"/>
      <c r="I291" s="242"/>
      <c r="J291" s="532"/>
      <c r="L291" s="242"/>
    </row>
    <row r="292" spans="1:12" x14ac:dyDescent="0.3">
      <c r="A292" s="774">
        <v>43313</v>
      </c>
      <c r="B292" s="770">
        <v>694.41399999999999</v>
      </c>
      <c r="C292" s="775">
        <v>0.68</v>
      </c>
      <c r="D292" s="775">
        <v>6.63</v>
      </c>
      <c r="E292" s="776">
        <v>9.06</v>
      </c>
      <c r="F292" s="752">
        <f t="shared" si="4"/>
        <v>6.7677086927651064E-3</v>
      </c>
      <c r="G292" s="752">
        <f>IF(SUM($H$4:H292)=0,0,IF(H292&gt;0,0,(1+G291)*(1+F292)-1))</f>
        <v>0</v>
      </c>
      <c r="H292" s="753"/>
      <c r="I292" s="242"/>
      <c r="J292" s="532"/>
      <c r="L292" s="242"/>
    </row>
    <row r="293" spans="1:12" x14ac:dyDescent="0.3">
      <c r="A293" s="774">
        <v>43344</v>
      </c>
      <c r="B293" s="770">
        <v>706.83399999999995</v>
      </c>
      <c r="C293" s="775">
        <v>1.79</v>
      </c>
      <c r="D293" s="775">
        <v>8.5399999999999991</v>
      </c>
      <c r="E293" s="776">
        <v>10.33</v>
      </c>
      <c r="F293" s="752">
        <f t="shared" si="4"/>
        <v>1.7885584104007091E-2</v>
      </c>
      <c r="G293" s="752">
        <f>IF(SUM($H$4:H293)=0,0,IF(H293&gt;0,0,(1+G292)*(1+F293)-1))</f>
        <v>0</v>
      </c>
      <c r="H293" s="753"/>
      <c r="I293" s="242"/>
      <c r="J293" s="532"/>
      <c r="L293" s="242"/>
    </row>
    <row r="294" spans="1:12" x14ac:dyDescent="0.3">
      <c r="A294" s="774">
        <v>43374</v>
      </c>
      <c r="B294" s="770">
        <v>708.69399999999996</v>
      </c>
      <c r="C294" s="775">
        <v>0.26</v>
      </c>
      <c r="D294" s="775">
        <v>8.83</v>
      </c>
      <c r="E294" s="776">
        <v>10.51</v>
      </c>
      <c r="F294" s="752">
        <f t="shared" si="4"/>
        <v>2.6314523636383758E-3</v>
      </c>
      <c r="G294" s="752">
        <f>IF(SUM($H$4:H294)=0,0,IF(H294&gt;0,0,(1+G293)*(1+F294)-1))</f>
        <v>0</v>
      </c>
      <c r="H294" s="753"/>
      <c r="I294" s="242"/>
      <c r="J294" s="520"/>
      <c r="K294" s="520"/>
      <c r="L294" s="242"/>
    </row>
    <row r="295" spans="1:12" x14ac:dyDescent="0.3">
      <c r="A295" s="774">
        <v>43405</v>
      </c>
      <c r="B295" s="770">
        <v>700.601</v>
      </c>
      <c r="C295" s="775">
        <v>-1.1399999999999999</v>
      </c>
      <c r="D295" s="775">
        <v>7.58</v>
      </c>
      <c r="E295" s="776">
        <v>8.3800000000000008</v>
      </c>
      <c r="F295" s="752">
        <f t="shared" si="4"/>
        <v>-1.1419597174521012E-2</v>
      </c>
      <c r="G295" s="752">
        <f>IF(SUM($H$4:H295)=0,0,IF(H295&gt;0,0,(1+G294)*(1+F295)-1))</f>
        <v>0</v>
      </c>
      <c r="H295" s="753"/>
      <c r="I295" s="242"/>
      <c r="J295" s="520"/>
      <c r="K295" s="520"/>
      <c r="L295" s="242"/>
    </row>
    <row r="296" spans="1:12" ht="15" thickBot="1" x14ac:dyDescent="0.35">
      <c r="A296" s="780">
        <v>43435</v>
      </c>
      <c r="B296" s="764">
        <v>697.44600000000003</v>
      </c>
      <c r="C296" s="781">
        <v>-0.45</v>
      </c>
      <c r="D296" s="781">
        <v>7.1</v>
      </c>
      <c r="E296" s="782">
        <v>7.1</v>
      </c>
      <c r="F296" s="767">
        <f t="shared" si="4"/>
        <v>-4.5032764726284924E-3</v>
      </c>
      <c r="G296" s="767">
        <f>IF(SUM($H$4:H296)=0,0,IF(H296&gt;0,0,(1+G295)*(1+F296)-1))</f>
        <v>0</v>
      </c>
      <c r="H296" s="768"/>
      <c r="I296" s="242"/>
      <c r="J296" s="520"/>
      <c r="K296" s="520"/>
      <c r="L296" s="242"/>
    </row>
    <row r="297" spans="1:12" x14ac:dyDescent="0.3">
      <c r="A297" s="311">
        <v>43466</v>
      </c>
      <c r="B297" s="287">
        <v>697.923</v>
      </c>
      <c r="C297" s="709">
        <v>7.0000000000000007E-2</v>
      </c>
      <c r="D297" s="709">
        <v>7.0000000000000007E-2</v>
      </c>
      <c r="E297" s="710">
        <v>6.56</v>
      </c>
      <c r="F297" s="723">
        <f t="shared" si="4"/>
        <v>6.8392391669025443E-4</v>
      </c>
      <c r="G297" s="723">
        <f>IF(SUM($H$4:H297)=0,0,IF(H297&gt;0,0,(1+G296)*(1+F297)-1))</f>
        <v>0</v>
      </c>
      <c r="H297" s="320"/>
      <c r="I297" s="242"/>
      <c r="J297" s="520"/>
      <c r="K297" s="520"/>
      <c r="L297" s="242"/>
    </row>
    <row r="298" spans="1:12" x14ac:dyDescent="0.3">
      <c r="A298" s="216">
        <v>43497</v>
      </c>
      <c r="B298" s="285">
        <v>706.66</v>
      </c>
      <c r="C298" s="711">
        <v>1.25</v>
      </c>
      <c r="D298" s="711">
        <v>1.32</v>
      </c>
      <c r="E298" s="712">
        <v>7.73</v>
      </c>
      <c r="F298" s="723">
        <f t="shared" si="4"/>
        <v>1.2518572965785513E-2</v>
      </c>
      <c r="G298" s="723">
        <f>IF(SUM($H$4:H298)=0,0,IF(H298&gt;0,0,(1+G297)*(1+F298)-1))</f>
        <v>0</v>
      </c>
      <c r="H298" s="320"/>
      <c r="I298" s="242"/>
      <c r="J298" s="532"/>
      <c r="L298" s="242"/>
    </row>
    <row r="299" spans="1:12" x14ac:dyDescent="0.3">
      <c r="A299" s="216">
        <v>43525</v>
      </c>
      <c r="B299" s="285">
        <v>714.24300000000005</v>
      </c>
      <c r="C299" s="711">
        <v>1.07</v>
      </c>
      <c r="D299" s="711">
        <v>2.41</v>
      </c>
      <c r="E299" s="712">
        <v>8.27</v>
      </c>
      <c r="F299" s="723">
        <f t="shared" si="4"/>
        <v>1.073076161095865E-2</v>
      </c>
      <c r="G299" s="723">
        <f>IF(SUM($H$4:H299)=0,0,IF(H299&gt;0,0,(1+G298)*(1+F299)-1))</f>
        <v>0</v>
      </c>
      <c r="H299" s="320"/>
      <c r="I299" s="242"/>
      <c r="J299" s="518"/>
      <c r="L299" s="242"/>
    </row>
    <row r="300" spans="1:12" x14ac:dyDescent="0.3">
      <c r="A300" s="312">
        <v>43556</v>
      </c>
      <c r="B300" s="285">
        <v>720.69500000000005</v>
      </c>
      <c r="C300" s="715">
        <v>0.9</v>
      </c>
      <c r="D300" s="715">
        <v>3.33</v>
      </c>
      <c r="E300" s="716">
        <v>8.25</v>
      </c>
      <c r="F300" s="723">
        <f t="shared" si="4"/>
        <v>9.0333401937436886E-3</v>
      </c>
      <c r="G300" s="723">
        <f>IF(SUM($H$4:H300)=0,0,IF(H300&gt;0,0,(1+G299)*(1+F300)-1))</f>
        <v>0</v>
      </c>
      <c r="H300" s="320"/>
      <c r="I300" s="242"/>
      <c r="J300" s="518"/>
      <c r="L300" s="242"/>
    </row>
    <row r="301" spans="1:12" x14ac:dyDescent="0.3">
      <c r="A301" s="312">
        <v>43586</v>
      </c>
      <c r="B301" s="285">
        <v>723.577</v>
      </c>
      <c r="C301" s="715">
        <v>0.4</v>
      </c>
      <c r="D301" s="715">
        <v>3.45</v>
      </c>
      <c r="E301" s="716">
        <v>6.93</v>
      </c>
      <c r="F301" s="723">
        <f t="shared" si="4"/>
        <v>3.9989177113757268E-3</v>
      </c>
      <c r="G301" s="723">
        <f>IF(SUM($H$4:H301)=0,0,IF(H301&gt;0,0,(1+G300)*(1+F301)-1))</f>
        <v>0</v>
      </c>
      <c r="H301" s="320"/>
      <c r="I301" s="242"/>
      <c r="J301" s="518"/>
      <c r="L301" s="242"/>
    </row>
    <row r="302" spans="1:12" x14ac:dyDescent="0.3">
      <c r="A302" s="312">
        <v>43617</v>
      </c>
      <c r="B302" s="285">
        <v>728.14200000000005</v>
      </c>
      <c r="C302" s="715">
        <v>0.63</v>
      </c>
      <c r="D302" s="715">
        <v>4.4000000000000004</v>
      </c>
      <c r="E302" s="716">
        <v>6.04</v>
      </c>
      <c r="F302" s="723">
        <f t="shared" si="4"/>
        <v>6.3089346399900492E-3</v>
      </c>
      <c r="G302" s="723">
        <f>IF(SUM($H$4:H302)=0,0,IF(H302&gt;0,0,(1+G301)*(1+F302)-1))</f>
        <v>0</v>
      </c>
      <c r="H302" s="320"/>
      <c r="I302" s="242"/>
      <c r="J302" s="520"/>
      <c r="L302" s="242"/>
    </row>
    <row r="303" spans="1:12" x14ac:dyDescent="0.3">
      <c r="A303" s="337">
        <v>43647</v>
      </c>
      <c r="B303" s="285">
        <v>728.08399999999995</v>
      </c>
      <c r="C303" s="717">
        <v>-0.01</v>
      </c>
      <c r="D303" s="717">
        <v>4.3899999999999997</v>
      </c>
      <c r="E303" s="718">
        <v>5.56</v>
      </c>
      <c r="F303" s="723">
        <f t="shared" si="4"/>
        <v>-7.9654792609296088E-5</v>
      </c>
      <c r="G303" s="723">
        <f>IF(SUM($H$4:H303)=0,0,IF(H303&gt;0,0,(1+G302)*(1+F303)-1))</f>
        <v>0</v>
      </c>
      <c r="H303" s="320"/>
      <c r="I303" s="242"/>
      <c r="J303" s="520"/>
      <c r="L303" s="242"/>
    </row>
    <row r="304" spans="1:12" x14ac:dyDescent="0.3">
      <c r="A304" s="337">
        <v>43678</v>
      </c>
      <c r="B304" s="285">
        <v>724.39499999999998</v>
      </c>
      <c r="C304" s="717">
        <v>-0.51</v>
      </c>
      <c r="D304" s="717">
        <v>3.86</v>
      </c>
      <c r="E304" s="718">
        <v>4.32</v>
      </c>
      <c r="F304" s="723">
        <f t="shared" si="4"/>
        <v>-5.0667230704148913E-3</v>
      </c>
      <c r="G304" s="723">
        <f>IF(SUM($H$4:H304)=0,0,IF(H304&gt;0,0,(1+G303)*(1+F304)-1))</f>
        <v>0</v>
      </c>
      <c r="H304" s="320"/>
      <c r="I304" s="242"/>
      <c r="J304" s="520"/>
      <c r="L304" s="242"/>
    </row>
    <row r="305" spans="1:12" x14ac:dyDescent="0.3">
      <c r="A305" s="337">
        <v>43709</v>
      </c>
      <c r="B305" s="285">
        <v>728.04</v>
      </c>
      <c r="C305" s="717">
        <v>0.5</v>
      </c>
      <c r="D305" s="717">
        <v>4.3899999999999997</v>
      </c>
      <c r="E305" s="718">
        <v>3</v>
      </c>
      <c r="F305" s="723">
        <f t="shared" si="4"/>
        <v>5.0317851448449247E-3</v>
      </c>
      <c r="G305" s="723">
        <f>IF(SUM($H$4:H305)=0,0,IF(H305&gt;0,0,(1+G304)*(1+F305)-1))</f>
        <v>0</v>
      </c>
      <c r="H305" s="320"/>
      <c r="I305" s="242"/>
      <c r="J305" s="520"/>
      <c r="L305" s="242"/>
    </row>
    <row r="306" spans="1:12" x14ac:dyDescent="0.3">
      <c r="A306" s="337">
        <v>43739</v>
      </c>
      <c r="B306" s="285">
        <v>732.04100000000005</v>
      </c>
      <c r="C306" s="717">
        <v>0.55000000000000004</v>
      </c>
      <c r="D306" s="717">
        <v>4.96</v>
      </c>
      <c r="E306" s="718">
        <v>3.29</v>
      </c>
      <c r="F306" s="723">
        <f t="shared" si="4"/>
        <v>5.4955771660898378E-3</v>
      </c>
      <c r="G306" s="723">
        <f>IF(SUM($H$4:H306)=0,0,IF(H306&gt;0,0,(1+G305)*(1+F306)-1))</f>
        <v>0</v>
      </c>
      <c r="H306" s="320"/>
      <c r="I306" s="242"/>
      <c r="J306" s="520"/>
      <c r="L306" s="242"/>
    </row>
    <row r="307" spans="1:12" x14ac:dyDescent="0.3">
      <c r="A307" s="337">
        <v>43770</v>
      </c>
      <c r="B307" s="285">
        <v>738.26400000000001</v>
      </c>
      <c r="C307" s="717">
        <v>0.85</v>
      </c>
      <c r="D307" s="717">
        <v>5.85</v>
      </c>
      <c r="E307" s="718">
        <v>5.38</v>
      </c>
      <c r="F307" s="723">
        <f t="shared" si="4"/>
        <v>8.5008899774738911E-3</v>
      </c>
      <c r="G307" s="723">
        <f>IF(SUM($H$4:H307)=0,0,IF(H307&gt;0,0,(1+G306)*(1+F307)-1))</f>
        <v>0</v>
      </c>
      <c r="H307" s="320"/>
      <c r="I307" s="242"/>
      <c r="J307" s="521"/>
      <c r="L307" s="242"/>
    </row>
    <row r="308" spans="1:12" ht="15" thickBot="1" x14ac:dyDescent="0.35">
      <c r="A308" s="548">
        <v>43800</v>
      </c>
      <c r="B308" s="286">
        <v>751.12099999999998</v>
      </c>
      <c r="C308" s="719">
        <v>1.74</v>
      </c>
      <c r="D308" s="719">
        <v>7.7</v>
      </c>
      <c r="E308" s="720">
        <v>7.7</v>
      </c>
      <c r="F308" s="724">
        <f t="shared" si="4"/>
        <v>1.741517939382109E-2</v>
      </c>
      <c r="G308" s="724">
        <f>IF(SUM($H$4:H308)=0,0,IF(H308&gt;0,0,(1+G307)*(1+F308)-1))</f>
        <v>0</v>
      </c>
      <c r="H308" s="547"/>
      <c r="I308" s="242"/>
      <c r="J308" s="521"/>
      <c r="L308" s="242"/>
    </row>
    <row r="309" spans="1:12" x14ac:dyDescent="0.3">
      <c r="A309" s="748">
        <v>43831</v>
      </c>
      <c r="B309" s="749">
        <v>751.82</v>
      </c>
      <c r="C309" s="750">
        <v>0.09</v>
      </c>
      <c r="D309" s="750">
        <v>0.09</v>
      </c>
      <c r="E309" s="751">
        <v>7.72</v>
      </c>
      <c r="F309" s="752">
        <f t="shared" ref="F309:F310" si="5">(B309/B308-1)</f>
        <v>9.3060904967390279E-4</v>
      </c>
      <c r="G309" s="752">
        <f>IF(SUM($H$4:H309)=0,0,IF(H309&gt;0,0,(1+G308)*(1+F309)-1))</f>
        <v>0</v>
      </c>
      <c r="H309" s="753"/>
      <c r="I309" s="242"/>
      <c r="J309" s="521"/>
      <c r="L309" s="242"/>
    </row>
    <row r="310" spans="1:12" x14ac:dyDescent="0.3">
      <c r="A310" s="769">
        <v>43862</v>
      </c>
      <c r="B310" s="770">
        <v>751.91</v>
      </c>
      <c r="C310" s="771">
        <v>0.01</v>
      </c>
      <c r="D310" s="771">
        <v>0.11</v>
      </c>
      <c r="E310" s="772">
        <v>6.4</v>
      </c>
      <c r="F310" s="752">
        <f t="shared" si="5"/>
        <v>1.1970950493456201E-4</v>
      </c>
      <c r="G310" s="752">
        <f>IF(SUM($H$4:H310)=0,0,IF(H310&gt;0,0,(1+G309)*(1+F310)-1))</f>
        <v>0</v>
      </c>
      <c r="H310" s="753"/>
      <c r="I310" s="242"/>
      <c r="J310" s="521"/>
      <c r="L310" s="242"/>
    </row>
    <row r="311" spans="1:12" x14ac:dyDescent="0.3">
      <c r="A311" s="769">
        <v>43891</v>
      </c>
      <c r="B311" s="770">
        <v>764.27599999999995</v>
      </c>
      <c r="C311" s="771">
        <v>1.64</v>
      </c>
      <c r="D311" s="771">
        <v>1.75</v>
      </c>
      <c r="E311" s="772">
        <v>7.01</v>
      </c>
      <c r="F311" s="752">
        <f t="shared" ref="F311:F317" si="6">(B311/B310-1)</f>
        <v>1.6446117221476042E-2</v>
      </c>
      <c r="G311" s="752">
        <f>IF(SUM($H$4:H311)=0,0,IF(H311&gt;0,0,(1+G310)*(1+F311)-1))</f>
        <v>0</v>
      </c>
      <c r="H311" s="773"/>
      <c r="I311" s="242"/>
      <c r="J311" s="521"/>
      <c r="L311" s="242"/>
    </row>
    <row r="312" spans="1:12" x14ac:dyDescent="0.3">
      <c r="A312" s="769">
        <v>43922</v>
      </c>
      <c r="B312" s="770">
        <v>764.65599999999995</v>
      </c>
      <c r="C312" s="771">
        <v>0.05</v>
      </c>
      <c r="D312" s="771">
        <v>1.8</v>
      </c>
      <c r="E312" s="772">
        <v>6.1</v>
      </c>
      <c r="F312" s="752">
        <f t="shared" si="6"/>
        <v>4.9720258126639827E-4</v>
      </c>
      <c r="G312" s="752">
        <f>IF(SUM($H$4:H312)=0,0,IF(H312&gt;0,0,(1+G311)*(1+F312)-1))</f>
        <v>0</v>
      </c>
      <c r="H312" s="773"/>
      <c r="I312" s="242"/>
      <c r="J312" s="521"/>
      <c r="L312" s="242"/>
    </row>
    <row r="313" spans="1:12" x14ac:dyDescent="0.3">
      <c r="A313" s="769">
        <v>43952</v>
      </c>
      <c r="B313" s="770">
        <v>772.84299999999996</v>
      </c>
      <c r="C313" s="771">
        <v>1.07</v>
      </c>
      <c r="D313" s="771">
        <v>2.89</v>
      </c>
      <c r="E313" s="772">
        <v>6.81</v>
      </c>
      <c r="F313" s="752">
        <f t="shared" si="6"/>
        <v>1.0706775334268004E-2</v>
      </c>
      <c r="G313" s="752">
        <f>IF(SUM($H$4:H313)=0,0,IF(H313&gt;0,0,(1+G312)*(1+F313)-1))</f>
        <v>0</v>
      </c>
      <c r="H313" s="773"/>
      <c r="I313" s="242"/>
      <c r="J313" s="521"/>
      <c r="L313" s="242"/>
    </row>
    <row r="314" spans="1:12" x14ac:dyDescent="0.3">
      <c r="A314" s="769">
        <v>43983</v>
      </c>
      <c r="B314" s="770">
        <v>785.221</v>
      </c>
      <c r="C314" s="771">
        <v>1.6</v>
      </c>
      <c r="D314" s="771">
        <v>4.54</v>
      </c>
      <c r="E314" s="772">
        <v>7.84</v>
      </c>
      <c r="F314" s="752">
        <f t="shared" si="6"/>
        <v>1.6016189575372985E-2</v>
      </c>
      <c r="G314" s="752">
        <f>IF(SUM($H$4:H314)=0,0,IF(H314&gt;0,0,(1+G313)*(1+F314)-1))</f>
        <v>0</v>
      </c>
      <c r="H314" s="773"/>
      <c r="I314" s="242"/>
      <c r="J314" s="521"/>
      <c r="L314" s="242"/>
    </row>
    <row r="315" spans="1:12" x14ac:dyDescent="0.3">
      <c r="A315" s="769">
        <v>44013</v>
      </c>
      <c r="B315" s="770">
        <v>803.58399999999995</v>
      </c>
      <c r="C315" s="771">
        <v>2.34</v>
      </c>
      <c r="D315" s="771">
        <v>6.98</v>
      </c>
      <c r="E315" s="772">
        <v>10.37</v>
      </c>
      <c r="F315" s="752">
        <f t="shared" si="6"/>
        <v>2.3385772922527526E-2</v>
      </c>
      <c r="G315" s="752">
        <f>IF(SUM($H$4:H315)=0,0,IF(H315&gt;0,0,(1+G314)*(1+F315)-1))</f>
        <v>0</v>
      </c>
      <c r="H315" s="773"/>
      <c r="I315" s="242"/>
      <c r="J315" s="521"/>
      <c r="L315" s="242"/>
    </row>
    <row r="316" spans="1:12" x14ac:dyDescent="0.3">
      <c r="A316" s="769">
        <v>44044</v>
      </c>
      <c r="B316" s="770">
        <v>834.71299999999997</v>
      </c>
      <c r="C316" s="771">
        <v>3.87</v>
      </c>
      <c r="D316" s="771">
        <v>11.13</v>
      </c>
      <c r="E316" s="772">
        <v>15.23</v>
      </c>
      <c r="F316" s="752">
        <f t="shared" si="6"/>
        <v>3.8737705081236085E-2</v>
      </c>
      <c r="G316" s="752">
        <f>IF(SUM($H$4:H316)=0,0,IF(H316&gt;0,0,(1+G315)*(1+F316)-1))</f>
        <v>0</v>
      </c>
      <c r="H316" s="773"/>
      <c r="I316" s="242"/>
      <c r="J316" s="521"/>
      <c r="L316" s="242"/>
    </row>
    <row r="317" spans="1:12" x14ac:dyDescent="0.3">
      <c r="A317" s="769">
        <v>44075</v>
      </c>
      <c r="B317" s="770">
        <v>862.25900000000001</v>
      </c>
      <c r="C317" s="771">
        <v>3.3</v>
      </c>
      <c r="D317" s="771">
        <v>14.8</v>
      </c>
      <c r="E317" s="772">
        <v>18.440000000000001</v>
      </c>
      <c r="F317" s="752">
        <f t="shared" si="6"/>
        <v>3.3000564265801557E-2</v>
      </c>
      <c r="G317" s="752">
        <f>IF(SUM($H$4:H317)=0,0,IF(H317&gt;0,0,(1+G316)*(1+F317)-1))</f>
        <v>0</v>
      </c>
      <c r="H317" s="773"/>
      <c r="I317" s="242"/>
      <c r="J317" s="521"/>
      <c r="L317" s="242"/>
    </row>
    <row r="318" spans="1:12" x14ac:dyDescent="0.3">
      <c r="A318" s="769">
        <v>44105</v>
      </c>
      <c r="B318" s="770">
        <v>893.97699999999998</v>
      </c>
      <c r="C318" s="771">
        <v>3.68</v>
      </c>
      <c r="D318" s="771">
        <v>19.02</v>
      </c>
      <c r="E318" s="772">
        <v>22.12</v>
      </c>
      <c r="F318" s="752">
        <f t="shared" ref="F318:F324" si="7">(B318/B317-1)</f>
        <v>3.6784771165044416E-2</v>
      </c>
      <c r="G318" s="752">
        <f>IF(SUM($H$4:H318)=0,0,IF(H318&gt;0,0,(1+G317)*(1+F318)-1))</f>
        <v>0</v>
      </c>
      <c r="H318" s="773"/>
      <c r="I318" s="242"/>
      <c r="J318" s="521"/>
      <c r="L318" s="242"/>
    </row>
    <row r="319" spans="1:12" x14ac:dyDescent="0.3">
      <c r="A319" s="769">
        <v>44136</v>
      </c>
      <c r="B319" s="770">
        <v>917.53800000000001</v>
      </c>
      <c r="C319" s="771">
        <v>2.64</v>
      </c>
      <c r="D319" s="771">
        <v>22.16</v>
      </c>
      <c r="E319" s="772">
        <v>24.28</v>
      </c>
      <c r="F319" s="752">
        <f t="shared" si="7"/>
        <v>2.6355264173463011E-2</v>
      </c>
      <c r="G319" s="752">
        <f>IF(SUM($H$4:H319)=0,0,IF(H319&gt;0,0,(1+G318)*(1+F319)-1))</f>
        <v>0</v>
      </c>
      <c r="H319" s="773"/>
      <c r="I319" s="242"/>
      <c r="J319" s="521"/>
      <c r="L319" s="242"/>
    </row>
    <row r="320" spans="1:12" ht="15" thickBot="1" x14ac:dyDescent="0.35">
      <c r="A320" s="763">
        <v>44166</v>
      </c>
      <c r="B320" s="764">
        <v>924.50400000000002</v>
      </c>
      <c r="C320" s="765">
        <v>0.76</v>
      </c>
      <c r="D320" s="765">
        <v>23.08</v>
      </c>
      <c r="E320" s="766">
        <v>23.08</v>
      </c>
      <c r="F320" s="767">
        <f t="shared" si="7"/>
        <v>7.5920561328250979E-3</v>
      </c>
      <c r="G320" s="767">
        <f>IF(SUM($H$4:H320)=0,0,IF(H320&gt;0,0,(1+G319)*(1+F320)-1))</f>
        <v>0</v>
      </c>
      <c r="H320" s="768"/>
      <c r="I320" s="242"/>
      <c r="J320" s="521"/>
      <c r="L320" s="242"/>
    </row>
    <row r="321" spans="1:12" x14ac:dyDescent="0.3">
      <c r="A321" s="545">
        <v>44201</v>
      </c>
      <c r="B321" s="287">
        <v>951.39499999999998</v>
      </c>
      <c r="C321" s="721">
        <v>2.91</v>
      </c>
      <c r="D321" s="721">
        <v>2.91</v>
      </c>
      <c r="E321" s="722">
        <v>26.55</v>
      </c>
      <c r="F321" s="723">
        <f t="shared" si="7"/>
        <v>2.9086948244680277E-2</v>
      </c>
      <c r="G321" s="723">
        <f>IF(SUM($H$4:H321)=0,0,IF(H321&gt;0,0,(1+G320)*(1+F321)-1))</f>
        <v>0</v>
      </c>
      <c r="H321" s="320"/>
      <c r="I321" s="242"/>
      <c r="J321" s="521"/>
      <c r="L321" s="242"/>
    </row>
    <row r="322" spans="1:12" x14ac:dyDescent="0.3">
      <c r="A322" s="522">
        <v>44232</v>
      </c>
      <c r="B322" s="285">
        <v>977.13300000000004</v>
      </c>
      <c r="C322" s="717">
        <v>2.71</v>
      </c>
      <c r="D322" s="717">
        <v>5.69</v>
      </c>
      <c r="E322" s="718">
        <v>29.95</v>
      </c>
      <c r="F322" s="723">
        <f t="shared" si="7"/>
        <v>2.7052906521476405E-2</v>
      </c>
      <c r="G322" s="723">
        <f>IF(SUM($H$4:H322)=0,0,IF(H322&gt;0,0,(1+G321)*(1+F322)-1))</f>
        <v>0</v>
      </c>
      <c r="H322" s="315"/>
      <c r="I322" s="242"/>
      <c r="J322" s="521"/>
      <c r="L322" s="242"/>
    </row>
    <row r="323" spans="1:12" x14ac:dyDescent="0.3">
      <c r="A323" s="522">
        <v>44260</v>
      </c>
      <c r="B323" s="285">
        <v>998.34400000000005</v>
      </c>
      <c r="C323" s="717">
        <v>2.17</v>
      </c>
      <c r="D323" s="717">
        <v>7.99</v>
      </c>
      <c r="E323" s="718">
        <v>30.63</v>
      </c>
      <c r="F323" s="723">
        <f t="shared" si="7"/>
        <v>2.170738272067374E-2</v>
      </c>
      <c r="G323" s="723">
        <f>IF(SUM($H$4:H323)=0,0,IF(H323&gt;0,0,(1+G322)*(1+F323)-1))</f>
        <v>0</v>
      </c>
      <c r="H323" s="315"/>
      <c r="I323" s="242"/>
      <c r="J323" s="521"/>
      <c r="L323" s="242"/>
    </row>
    <row r="324" spans="1:12" x14ac:dyDescent="0.3">
      <c r="A324" s="522">
        <v>44291</v>
      </c>
      <c r="B324" s="285">
        <v>1020.5</v>
      </c>
      <c r="C324" s="717">
        <v>2.2200000000000002</v>
      </c>
      <c r="D324" s="717">
        <v>10.38</v>
      </c>
      <c r="E324" s="718">
        <v>33.46</v>
      </c>
      <c r="F324" s="723">
        <f t="shared" si="7"/>
        <v>2.219275119598052E-2</v>
      </c>
      <c r="G324" s="723">
        <f>IF(SUM($H$4:H324)=0,0,IF(H324&gt;0,0,(1+G323)*(1+F324)-1))</f>
        <v>0</v>
      </c>
      <c r="H324" s="315"/>
      <c r="I324" s="242"/>
      <c r="J324" s="521"/>
      <c r="K324" s="533"/>
      <c r="L324" s="242"/>
    </row>
    <row r="325" spans="1:12" x14ac:dyDescent="0.3">
      <c r="A325" s="522">
        <v>44321</v>
      </c>
      <c r="B325" s="285">
        <v>1055.1669999999999</v>
      </c>
      <c r="C325" s="717">
        <v>3.4</v>
      </c>
      <c r="D325" s="717">
        <v>14.13</v>
      </c>
      <c r="E325" s="718">
        <v>36.53</v>
      </c>
      <c r="F325" s="723">
        <f t="shared" ref="F325:F326" si="8">(B325/B324-1)</f>
        <v>3.3970602645761794E-2</v>
      </c>
      <c r="G325" s="723">
        <f>IF(SUM($H$4:H325)=0,0,IF(H325&gt;0,0,(1+G324)*(1+F325)-1))</f>
        <v>0</v>
      </c>
      <c r="H325" s="315"/>
      <c r="I325" s="242"/>
      <c r="J325" s="521"/>
      <c r="K325" s="533"/>
      <c r="L325" s="242"/>
    </row>
    <row r="326" spans="1:12" x14ac:dyDescent="0.3">
      <c r="A326" s="522">
        <v>44352</v>
      </c>
      <c r="B326" s="285">
        <v>1056.3430000000001</v>
      </c>
      <c r="C326" s="717">
        <v>0.11</v>
      </c>
      <c r="D326" s="717">
        <v>14.26</v>
      </c>
      <c r="E326" s="718">
        <v>34.53</v>
      </c>
      <c r="F326" s="723">
        <f t="shared" si="8"/>
        <v>1.1145155221876646E-3</v>
      </c>
      <c r="G326" s="723">
        <f>IF(SUM($H$4:H326)=0,0,IF(H326&gt;0,0,(1+G325)*(1+F326)-1))</f>
        <v>0</v>
      </c>
      <c r="H326" s="315"/>
      <c r="I326" s="242"/>
      <c r="J326" s="521"/>
      <c r="K326" s="533"/>
      <c r="L326" s="242"/>
    </row>
    <row r="327" spans="1:12" x14ac:dyDescent="0.3">
      <c r="A327" s="522">
        <v>44382</v>
      </c>
      <c r="B327" s="285">
        <v>1071.615</v>
      </c>
      <c r="C327" s="717">
        <v>1.45</v>
      </c>
      <c r="D327" s="717">
        <v>15.91</v>
      </c>
      <c r="E327" s="718">
        <v>33.35</v>
      </c>
      <c r="F327" s="723">
        <f t="shared" ref="F327:F328" si="9">(B327/B326-1)</f>
        <v>1.4457425287051517E-2</v>
      </c>
      <c r="G327" s="723">
        <f>IF(SUM($H$4:H327)=0,0,IF(H327&gt;0,0,(1+G326)*(1+F327)-1))</f>
        <v>0</v>
      </c>
      <c r="H327" s="315"/>
      <c r="I327" s="242"/>
      <c r="J327" s="521"/>
      <c r="K327" s="533"/>
      <c r="L327" s="242"/>
    </row>
    <row r="328" spans="1:12" x14ac:dyDescent="0.3">
      <c r="A328" s="522">
        <v>44413</v>
      </c>
      <c r="B328" s="285">
        <v>1070.1469999999999</v>
      </c>
      <c r="C328" s="717">
        <v>-0.14000000000000001</v>
      </c>
      <c r="D328" s="717">
        <v>15.75</v>
      </c>
      <c r="E328" s="718">
        <v>28.21</v>
      </c>
      <c r="F328" s="723">
        <f t="shared" si="9"/>
        <v>-1.369894971608332E-3</v>
      </c>
      <c r="G328" s="723">
        <f>IF(SUM($H$4:H328)=0,0,IF(H328&gt;0,0,(1+G327)*(1+F328)-1))</f>
        <v>0</v>
      </c>
      <c r="H328" s="315"/>
      <c r="I328" s="242"/>
      <c r="J328" s="521"/>
      <c r="K328" s="533"/>
      <c r="L328" s="242"/>
    </row>
    <row r="329" spans="1:12" x14ac:dyDescent="0.3">
      <c r="A329" s="522">
        <v>44444</v>
      </c>
      <c r="B329" s="285">
        <v>1064.31</v>
      </c>
      <c r="C329" s="717">
        <v>0.55000000000000004</v>
      </c>
      <c r="D329" s="717">
        <v>15.12</v>
      </c>
      <c r="E329" s="718">
        <v>23.43</v>
      </c>
      <c r="F329" s="723">
        <f>IF(B328=0,0,(B329/B328-1))</f>
        <v>-5.4543908453698053E-3</v>
      </c>
      <c r="G329" s="723">
        <f>IF(SUM($H$4:H329)=0,0,IF(H329&gt;0,0,(1+G328)*(1+F329)-1))</f>
        <v>0</v>
      </c>
      <c r="H329" s="315"/>
      <c r="I329" s="242"/>
      <c r="J329" s="521"/>
      <c r="K329" s="533"/>
      <c r="L329" s="242"/>
    </row>
    <row r="330" spans="1:12" x14ac:dyDescent="0.3">
      <c r="A330" s="522">
        <v>44474</v>
      </c>
      <c r="B330" s="285">
        <v>1081.3009999999999</v>
      </c>
      <c r="C330" s="717">
        <v>1.6</v>
      </c>
      <c r="D330" s="717">
        <v>16.96</v>
      </c>
      <c r="E330" s="718">
        <v>20.95</v>
      </c>
      <c r="F330" s="723">
        <f t="shared" ref="F330:F344" si="10">IF(B329=0,0,(B330/B329-1))</f>
        <v>1.5964333699767908E-2</v>
      </c>
      <c r="G330" s="723">
        <f>IF(SUM($H$4:H330)=0,0,IF(H330&gt;0,0,(1+G329)*(1+F330)-1))</f>
        <v>0</v>
      </c>
      <c r="H330" s="315"/>
      <c r="I330" s="242"/>
      <c r="J330" s="521"/>
      <c r="K330" s="533"/>
      <c r="L330" s="242"/>
    </row>
    <row r="331" spans="1:12" x14ac:dyDescent="0.3">
      <c r="A331" s="522">
        <v>44505</v>
      </c>
      <c r="B331" s="285">
        <v>1075.0219999999999</v>
      </c>
      <c r="C331" s="717">
        <v>-0.57999999999999996</v>
      </c>
      <c r="D331" s="717">
        <v>16.28</v>
      </c>
      <c r="E331" s="718">
        <v>17.16</v>
      </c>
      <c r="F331" s="723">
        <f t="shared" si="10"/>
        <v>-5.8068937326424264E-3</v>
      </c>
      <c r="G331" s="723">
        <f>IF(SUM($H$4:H331)=0,0,IF(H331&gt;0,0,(1+G330)*(1+F331)-1))</f>
        <v>0</v>
      </c>
      <c r="H331" s="315"/>
      <c r="I331" s="242"/>
      <c r="J331" s="521"/>
      <c r="K331" s="533"/>
      <c r="L331" s="242"/>
    </row>
    <row r="332" spans="1:12" ht="15" thickBot="1" x14ac:dyDescent="0.35">
      <c r="A332" s="546">
        <v>44535</v>
      </c>
      <c r="B332" s="286">
        <v>1088.489</v>
      </c>
      <c r="C332" s="719">
        <v>1.25</v>
      </c>
      <c r="D332" s="719">
        <v>17.739999999999998</v>
      </c>
      <c r="E332" s="720">
        <v>17.739999999999998</v>
      </c>
      <c r="F332" s="724">
        <f t="shared" si="10"/>
        <v>1.2527185490157411E-2</v>
      </c>
      <c r="G332" s="724">
        <f>IF(SUM($H$4:H332)=0,0,IF(H332&gt;0,0,(1+G331)*(1+F332)-1))</f>
        <v>0</v>
      </c>
      <c r="H332" s="547"/>
      <c r="I332" s="242"/>
      <c r="J332" s="521"/>
      <c r="K332" s="533"/>
      <c r="L332" s="242"/>
    </row>
    <row r="333" spans="1:12" x14ac:dyDescent="0.3">
      <c r="A333" s="748">
        <v>44566</v>
      </c>
      <c r="B333" s="749">
        <v>1110.3979999999999</v>
      </c>
      <c r="C333" s="750">
        <v>2.0099999999999998</v>
      </c>
      <c r="D333" s="750">
        <v>2.0099999999999998</v>
      </c>
      <c r="E333" s="751">
        <v>16.71</v>
      </c>
      <c r="F333" s="752">
        <f t="shared" si="10"/>
        <v>2.0127902073424631E-2</v>
      </c>
      <c r="G333" s="752">
        <f>IF(SUM($H$4:H333)=0,0,IF(H333&gt;0,0,(1+G332)*(1+F333)-1))</f>
        <v>0</v>
      </c>
      <c r="H333" s="753"/>
      <c r="I333" s="242"/>
      <c r="J333" s="521"/>
      <c r="K333" s="533"/>
      <c r="L333" s="242"/>
    </row>
    <row r="334" spans="1:12" x14ac:dyDescent="0.3">
      <c r="A334" s="769">
        <v>44597</v>
      </c>
      <c r="B334" s="770">
        <v>1127.077</v>
      </c>
      <c r="C334" s="771">
        <v>1.5</v>
      </c>
      <c r="D334" s="771">
        <v>3.55</v>
      </c>
      <c r="E334" s="772">
        <v>15.35</v>
      </c>
      <c r="F334" s="752">
        <f t="shared" si="10"/>
        <v>1.5020740311131764E-2</v>
      </c>
      <c r="G334" s="752">
        <f>IF(SUM($H$4:H334)=0,0,IF(H334&gt;0,0,(1+G333)*(1+F334)-1))</f>
        <v>0</v>
      </c>
      <c r="H334" s="773"/>
      <c r="I334" s="242"/>
      <c r="J334" s="521"/>
      <c r="K334" s="533"/>
      <c r="L334" s="242"/>
    </row>
    <row r="335" spans="1:12" x14ac:dyDescent="0.3">
      <c r="A335" s="769">
        <v>44625</v>
      </c>
      <c r="B335" s="770">
        <v>1153.777</v>
      </c>
      <c r="C335" s="771">
        <v>2.37</v>
      </c>
      <c r="D335" s="771">
        <v>6</v>
      </c>
      <c r="E335" s="772">
        <v>15.57</v>
      </c>
      <c r="F335" s="752">
        <f t="shared" si="10"/>
        <v>2.3689597072782176E-2</v>
      </c>
      <c r="G335" s="752">
        <f>IF(SUM($H$4:H335)=0,0,IF(H335&gt;0,0,(1+G334)*(1+F335)-1))</f>
        <v>0</v>
      </c>
      <c r="H335" s="773"/>
      <c r="I335" s="242"/>
      <c r="J335" s="521"/>
      <c r="K335" s="533"/>
      <c r="L335" s="242"/>
    </row>
    <row r="336" spans="1:12" x14ac:dyDescent="0.3">
      <c r="A336" s="769">
        <v>44656</v>
      </c>
      <c r="B336" s="770">
        <v>1158.146</v>
      </c>
      <c r="C336" s="771">
        <v>0.41</v>
      </c>
      <c r="D336" s="771">
        <v>6.44</v>
      </c>
      <c r="E336" s="772">
        <v>13.53</v>
      </c>
      <c r="F336" s="752">
        <f t="shared" si="10"/>
        <v>3.7866936158372777E-3</v>
      </c>
      <c r="G336" s="752">
        <f>IF(SUM($H$4:H336)=0,0,IF(H336&gt;0,0,(1+G335)*(1+F336)-1))</f>
        <v>0</v>
      </c>
      <c r="H336" s="773"/>
      <c r="I336" s="242"/>
      <c r="J336" s="521"/>
      <c r="K336" s="533"/>
      <c r="L336" s="242"/>
    </row>
    <row r="337" spans="1:12" x14ac:dyDescent="0.3">
      <c r="A337" s="769">
        <v>44686</v>
      </c>
      <c r="B337" s="770">
        <v>1166.5419999999999</v>
      </c>
      <c r="C337" s="771">
        <v>0.69</v>
      </c>
      <c r="D337" s="771">
        <v>7.17</v>
      </c>
      <c r="E337" s="772">
        <v>10.56</v>
      </c>
      <c r="F337" s="752">
        <f t="shared" si="10"/>
        <v>7.2495177637361685E-3</v>
      </c>
      <c r="G337" s="752">
        <f>IF(SUM($H$4:H337)=0,0,IF(H337&gt;0,0,(1+G336)*(1+F337)-1))</f>
        <v>0</v>
      </c>
      <c r="H337" s="773"/>
      <c r="I337" s="242"/>
      <c r="J337" s="521"/>
      <c r="K337" s="533"/>
      <c r="L337" s="242"/>
    </row>
    <row r="338" spans="1:12" x14ac:dyDescent="0.3">
      <c r="A338" s="769">
        <v>44717</v>
      </c>
      <c r="B338" s="770">
        <v>1173.8309999999999</v>
      </c>
      <c r="C338" s="771">
        <v>0.62</v>
      </c>
      <c r="D338" s="771">
        <v>7.84</v>
      </c>
      <c r="E338" s="772">
        <v>11.12</v>
      </c>
      <c r="F338" s="752">
        <f t="shared" si="10"/>
        <v>6.2483819699590271E-3</v>
      </c>
      <c r="G338" s="752">
        <f>IF(SUM($H$4:H338)=0,0,IF(H338&gt;0,0,(1+G337)*(1+F338)-1))</f>
        <v>0</v>
      </c>
      <c r="H338" s="773"/>
      <c r="I338" s="242"/>
      <c r="J338" s="521"/>
      <c r="K338" s="533"/>
      <c r="L338" s="242"/>
    </row>
    <row r="339" spans="1:12" x14ac:dyDescent="0.3">
      <c r="A339" s="769">
        <v>44747</v>
      </c>
      <c r="B339" s="770">
        <v>1169.4259999999999</v>
      </c>
      <c r="C339" s="771">
        <v>-0.38</v>
      </c>
      <c r="D339" s="771">
        <v>7.44</v>
      </c>
      <c r="E339" s="772">
        <v>9.1300000000000008</v>
      </c>
      <c r="F339" s="752">
        <f t="shared" si="10"/>
        <v>-3.7526696773214629E-3</v>
      </c>
      <c r="G339" s="752">
        <f>IF(SUM($H$4:H339)=0,0,IF(H339&gt;0,0,(1+G338)*(1+F339)-1))</f>
        <v>0</v>
      </c>
      <c r="H339" s="773"/>
      <c r="I339" s="242"/>
      <c r="J339" s="521"/>
      <c r="K339" s="533"/>
      <c r="L339" s="242"/>
    </row>
    <row r="340" spans="1:12" x14ac:dyDescent="0.3">
      <c r="A340" s="769">
        <v>44778</v>
      </c>
      <c r="B340" s="770">
        <v>1162.9559999999999</v>
      </c>
      <c r="C340" s="771">
        <v>-0.55000000000000004</v>
      </c>
      <c r="D340" s="771">
        <v>6.84</v>
      </c>
      <c r="E340" s="772">
        <v>8.67</v>
      </c>
      <c r="F340" s="752">
        <f t="shared" si="10"/>
        <v>-5.532628828160191E-3</v>
      </c>
      <c r="G340" s="752">
        <f>IF(SUM($H$4:H340)=0,0,IF(H340&gt;0,0,(1+G339)*(1+F340)-1))</f>
        <v>0</v>
      </c>
      <c r="H340" s="773"/>
      <c r="I340" s="242"/>
      <c r="J340" s="521"/>
      <c r="K340" s="533"/>
      <c r="L340" s="242"/>
    </row>
    <row r="341" spans="1:12" x14ac:dyDescent="0.3">
      <c r="A341" s="769">
        <v>44809</v>
      </c>
      <c r="B341" s="770">
        <v>1148.8109999999999</v>
      </c>
      <c r="C341" s="771">
        <v>-1.22</v>
      </c>
      <c r="D341" s="771">
        <v>5.54</v>
      </c>
      <c r="E341" s="772">
        <v>7.94</v>
      </c>
      <c r="F341" s="752">
        <f t="shared" si="10"/>
        <v>-1.2162970912055093E-2</v>
      </c>
      <c r="G341" s="752">
        <f>IF(SUM($H$4:H341)=0,0,IF(H341&gt;0,0,(1+G340)*(1+F341)-1))</f>
        <v>0</v>
      </c>
      <c r="H341" s="773"/>
      <c r="I341" s="242"/>
      <c r="J341" s="521"/>
      <c r="K341" s="533"/>
      <c r="L341" s="242"/>
    </row>
    <row r="342" spans="1:12" x14ac:dyDescent="0.3">
      <c r="A342" s="769">
        <v>44839</v>
      </c>
      <c r="B342" s="770">
        <v>1141.7329999999999</v>
      </c>
      <c r="C342" s="771">
        <v>-0.62</v>
      </c>
      <c r="D342" s="771">
        <v>4.8899999999999997</v>
      </c>
      <c r="E342" s="772">
        <v>5.59</v>
      </c>
      <c r="F342" s="752">
        <f t="shared" si="10"/>
        <v>-6.1611527048400783E-3</v>
      </c>
      <c r="G342" s="752">
        <f>IF(SUM($H$4:H342)=0,0,IF(H342&gt;0,0,(1+G341)*(1+F342)-1))</f>
        <v>0</v>
      </c>
      <c r="H342" s="773"/>
      <c r="I342" s="242"/>
      <c r="J342" s="521"/>
      <c r="K342" s="533"/>
      <c r="L342" s="242"/>
    </row>
    <row r="343" spans="1:12" x14ac:dyDescent="0.3">
      <c r="A343" s="769">
        <v>44870</v>
      </c>
      <c r="B343" s="770">
        <v>1139.7339999999999</v>
      </c>
      <c r="C343" s="771">
        <v>-0.18</v>
      </c>
      <c r="D343" s="771">
        <v>4.71</v>
      </c>
      <c r="E343" s="772">
        <v>6.02</v>
      </c>
      <c r="F343" s="752">
        <f t="shared" si="10"/>
        <v>-1.7508471770545375E-3</v>
      </c>
      <c r="G343" s="752">
        <f>IF(SUM($H$4:H343)=0,0,IF(H343&gt;0,0,(1+G342)*(1+F343)-1))</f>
        <v>0</v>
      </c>
      <c r="H343" s="773"/>
      <c r="I343" s="242"/>
      <c r="J343" s="521"/>
      <c r="K343" s="533"/>
      <c r="L343" s="242"/>
    </row>
    <row r="344" spans="1:12" ht="15" thickBot="1" x14ac:dyDescent="0.35">
      <c r="A344" s="763">
        <v>44900</v>
      </c>
      <c r="B344" s="764">
        <v>1143.2249999999999</v>
      </c>
      <c r="C344" s="765">
        <v>0.31</v>
      </c>
      <c r="D344" s="765">
        <v>5.03</v>
      </c>
      <c r="E344" s="766">
        <v>5.03</v>
      </c>
      <c r="F344" s="767">
        <f t="shared" si="10"/>
        <v>3.0629954006811122E-3</v>
      </c>
      <c r="G344" s="767">
        <f>IF(SUM($H$4:H344)=0,0,IF(H344&gt;0,0,(1+G343)*(1+F344)-1))</f>
        <v>0</v>
      </c>
      <c r="H344" s="768"/>
      <c r="I344" s="242"/>
      <c r="J344" s="521"/>
      <c r="K344" s="533"/>
      <c r="L344" s="242"/>
    </row>
    <row r="345" spans="1:12" x14ac:dyDescent="0.3">
      <c r="A345" s="755">
        <v>44931</v>
      </c>
      <c r="B345" s="756">
        <v>1143.8610000000001</v>
      </c>
      <c r="C345" s="757">
        <v>0.06</v>
      </c>
      <c r="D345" s="757">
        <v>0.06</v>
      </c>
      <c r="E345" s="758">
        <v>3.01</v>
      </c>
      <c r="F345" s="723">
        <f t="shared" ref="F345:F348" si="11">IF(B344=0,0,(B345/B344-1))</f>
        <v>5.5632093419943907E-4</v>
      </c>
      <c r="G345" s="723">
        <f>IF(SUM($H$4:H345)=0,0,IF(H345&gt;0,0,(1+G344)*(1+F345)-1))</f>
        <v>0</v>
      </c>
      <c r="H345" s="320"/>
      <c r="I345" s="242"/>
      <c r="J345" s="521"/>
      <c r="K345" s="533"/>
      <c r="L345" s="242"/>
    </row>
    <row r="346" spans="1:12" x14ac:dyDescent="0.3">
      <c r="A346" s="755">
        <v>44958</v>
      </c>
      <c r="B346" s="756">
        <v>1144.271</v>
      </c>
      <c r="C346" s="757">
        <v>0.04</v>
      </c>
      <c r="D346" s="757">
        <v>0.09</v>
      </c>
      <c r="E346" s="758">
        <v>1.53</v>
      </c>
      <c r="F346" s="723">
        <f t="shared" si="11"/>
        <v>3.5843515951672344E-4</v>
      </c>
      <c r="G346" s="723">
        <f>IF(SUM($H$4:H346)=0,0,IF(H346&gt;0,0,(1+G345)*(1+F346)-1))</f>
        <v>0</v>
      </c>
      <c r="H346" s="320"/>
      <c r="I346" s="242"/>
      <c r="J346" s="521"/>
      <c r="K346" s="533"/>
      <c r="L346" s="242"/>
    </row>
    <row r="347" spans="1:12" x14ac:dyDescent="0.3">
      <c r="A347" s="755">
        <v>44986</v>
      </c>
      <c r="B347" s="756">
        <v>1140.357</v>
      </c>
      <c r="C347" s="757">
        <v>-0.34</v>
      </c>
      <c r="D347" s="757">
        <v>-0.25</v>
      </c>
      <c r="E347" s="758">
        <v>-1.1599999999999999</v>
      </c>
      <c r="F347" s="723">
        <f t="shared" si="11"/>
        <v>-3.4205183911852899E-3</v>
      </c>
      <c r="G347" s="723">
        <f>IF(SUM($H$4:H347)=0,0,IF(H347&gt;0,0,(1+G346)*(1+F347)-1))</f>
        <v>0</v>
      </c>
      <c r="H347" s="320"/>
      <c r="I347" s="242"/>
      <c r="J347" s="521"/>
      <c r="K347" s="533"/>
      <c r="L347" s="242"/>
    </row>
    <row r="348" spans="1:12" x14ac:dyDescent="0.3">
      <c r="A348" s="755">
        <v>45017</v>
      </c>
      <c r="B348" s="756">
        <v>1128.8050000000001</v>
      </c>
      <c r="C348" s="757">
        <v>-1.01</v>
      </c>
      <c r="D348" s="757">
        <v>-1.26</v>
      </c>
      <c r="E348" s="758">
        <v>-2.57</v>
      </c>
      <c r="F348" s="723">
        <f t="shared" si="11"/>
        <v>-1.0130160993443216E-2</v>
      </c>
      <c r="G348" s="723">
        <f>IF(SUM($H$4:H348)=0,0,IF(H348&gt;0,0,(1+G347)*(1+F348)-1))</f>
        <v>0</v>
      </c>
      <c r="H348" s="320"/>
      <c r="I348" s="242"/>
      <c r="J348" s="521"/>
      <c r="K348" s="533"/>
      <c r="L348" s="242"/>
    </row>
    <row r="349" spans="1:12" x14ac:dyDescent="0.3">
      <c r="A349" s="755">
        <v>45047</v>
      </c>
      <c r="B349" s="756">
        <v>1102.5060000000001</v>
      </c>
      <c r="C349" s="757">
        <v>-2.33</v>
      </c>
      <c r="D349" s="757">
        <v>-3.56</v>
      </c>
      <c r="E349" s="758">
        <v>-5.49</v>
      </c>
      <c r="F349" s="723">
        <f t="shared" ref="F349:F354" si="12">IF(B348=0,0,(B349/B348-1))</f>
        <v>-2.3298089572601044E-2</v>
      </c>
      <c r="G349" s="723">
        <f>IF(SUM($H$4:H349)=0,0,IF(H349&gt;0,0,(1+G348)*(1+F349)-1))</f>
        <v>0</v>
      </c>
      <c r="H349" s="320"/>
      <c r="I349" s="242"/>
      <c r="J349" s="521"/>
      <c r="K349" s="533"/>
      <c r="L349" s="242"/>
    </row>
    <row r="350" spans="1:12" x14ac:dyDescent="0.3">
      <c r="A350" s="755">
        <v>45078</v>
      </c>
      <c r="B350" s="756">
        <v>1086.4739999999999</v>
      </c>
      <c r="C350" s="757">
        <v>-1.45</v>
      </c>
      <c r="D350" s="757">
        <v>-4.96</v>
      </c>
      <c r="E350" s="758">
        <v>-7.44</v>
      </c>
      <c r="F350" s="723">
        <f t="shared" si="12"/>
        <v>-1.4541417461673811E-2</v>
      </c>
      <c r="G350" s="723">
        <f>IF(SUM($H$4:H350)=0,0,IF(H350&gt;0,0,(1+G349)*(1+F350)-1))</f>
        <v>0</v>
      </c>
      <c r="H350" s="320"/>
      <c r="I350" s="242"/>
      <c r="J350" s="521"/>
      <c r="K350" s="533"/>
      <c r="L350" s="242"/>
    </row>
    <row r="351" spans="1:12" x14ac:dyDescent="0.3">
      <c r="A351" s="755">
        <v>45108</v>
      </c>
      <c r="B351" s="756">
        <v>1082.105</v>
      </c>
      <c r="C351" s="757">
        <v>-0.4</v>
      </c>
      <c r="D351" s="757">
        <v>-5.35</v>
      </c>
      <c r="E351" s="758">
        <v>-7.47</v>
      </c>
      <c r="F351" s="723">
        <f t="shared" si="12"/>
        <v>-4.0212651200119964E-3</v>
      </c>
      <c r="G351" s="723">
        <f>IF(SUM($H$4:H351)=0,0,IF(H351&gt;0,0,(1+G350)*(1+F351)-1))</f>
        <v>0</v>
      </c>
      <c r="H351" s="320"/>
      <c r="I351" s="242"/>
      <c r="J351" s="521"/>
      <c r="K351" s="533"/>
      <c r="L351" s="242"/>
    </row>
    <row r="352" spans="1:12" x14ac:dyDescent="0.3">
      <c r="A352" s="755">
        <v>45139</v>
      </c>
      <c r="B352" s="756">
        <v>1082.5930000000001</v>
      </c>
      <c r="C352" s="757">
        <v>0.05</v>
      </c>
      <c r="D352" s="757">
        <v>-5.3</v>
      </c>
      <c r="E352" s="758">
        <v>-6.91</v>
      </c>
      <c r="F352" s="723">
        <f t="shared" si="12"/>
        <v>4.5097287231832262E-4</v>
      </c>
      <c r="G352" s="723">
        <f>IF(SUM($H$4:H352)=0,0,IF(H352&gt;0,0,(1+G351)*(1+F352)-1))</f>
        <v>0</v>
      </c>
      <c r="H352" s="320"/>
      <c r="I352" s="242"/>
      <c r="J352" s="521"/>
      <c r="K352" s="533"/>
      <c r="L352" s="242"/>
    </row>
    <row r="353" spans="1:12" x14ac:dyDescent="0.3">
      <c r="A353" s="755">
        <v>45170</v>
      </c>
      <c r="B353" s="756">
        <v>1087.4190000000001</v>
      </c>
      <c r="C353" s="757">
        <v>0.45</v>
      </c>
      <c r="D353" s="757">
        <v>-4.88</v>
      </c>
      <c r="E353" s="758">
        <v>-5.34</v>
      </c>
      <c r="F353" s="723">
        <f t="shared" si="12"/>
        <v>4.4578156333914265E-3</v>
      </c>
      <c r="G353" s="723">
        <f>IF(SUM($H$4:H353)=0,0,IF(H353&gt;0,0,(1+G352)*(1+F353)-1))</f>
        <v>0</v>
      </c>
      <c r="H353" s="320"/>
      <c r="I353" s="242"/>
      <c r="J353" s="521"/>
      <c r="K353" s="533"/>
      <c r="L353" s="242"/>
    </row>
    <row r="354" spans="1:12" x14ac:dyDescent="0.3">
      <c r="A354" s="755">
        <v>45200</v>
      </c>
      <c r="B354" s="756">
        <v>1092.9739999999999</v>
      </c>
      <c r="C354" s="757">
        <v>0.51</v>
      </c>
      <c r="D354" s="757">
        <v>-4.4000000000000004</v>
      </c>
      <c r="E354" s="758">
        <v>-4.2699999999999996</v>
      </c>
      <c r="F354" s="723">
        <f t="shared" si="12"/>
        <v>5.1084264667067281E-3</v>
      </c>
      <c r="G354" s="723">
        <f>IF(SUM($H$4:H354)=0,0,IF(H354&gt;0,0,(1+G353)*(1+F354)-1))</f>
        <v>0</v>
      </c>
      <c r="H354" s="320"/>
      <c r="I354" s="242"/>
      <c r="J354" s="521"/>
      <c r="K354" s="533"/>
      <c r="L354" s="242"/>
    </row>
    <row r="355" spans="1:12" x14ac:dyDescent="0.3">
      <c r="A355" s="755">
        <v>45231</v>
      </c>
      <c r="B355" s="756">
        <v>1098.48</v>
      </c>
      <c r="C355" s="757">
        <v>0.5</v>
      </c>
      <c r="D355" s="757">
        <v>-3.91</v>
      </c>
      <c r="E355" s="758">
        <v>-3.62</v>
      </c>
      <c r="F355" s="723">
        <f t="shared" ref="F355:F366" si="13">IF(B354=0,0,(B355/B354-1))</f>
        <v>5.0376312702773429E-3</v>
      </c>
      <c r="G355" s="723">
        <f>IF(SUM($H$4:H355)=0,0,IF(H355&gt;0,0,(1+G354)*(1+F355)-1))</f>
        <v>0</v>
      </c>
      <c r="H355" s="320"/>
      <c r="I355" s="242"/>
      <c r="J355" s="521"/>
      <c r="K355" s="533"/>
      <c r="L355" s="242"/>
    </row>
    <row r="356" spans="1:12" ht="15" thickBot="1" x14ac:dyDescent="0.35">
      <c r="A356" s="759">
        <v>45261</v>
      </c>
      <c r="B356" s="760">
        <v>1105.5409999999999</v>
      </c>
      <c r="C356" s="761">
        <v>0.64</v>
      </c>
      <c r="D356" s="761">
        <v>-3.3</v>
      </c>
      <c r="E356" s="762">
        <v>-3.3</v>
      </c>
      <c r="F356" s="724">
        <f t="shared" si="13"/>
        <v>6.4279731993299727E-3</v>
      </c>
      <c r="G356" s="724">
        <f>IF(SUM($H$4:H356)=0,0,IF(H356&gt;0,0,(1+G355)*(1+F356)-1))</f>
        <v>0</v>
      </c>
      <c r="H356" s="547"/>
      <c r="I356" s="242"/>
      <c r="J356" s="521"/>
      <c r="K356" s="533"/>
      <c r="L356" s="242"/>
    </row>
    <row r="357" spans="1:12" x14ac:dyDescent="0.3">
      <c r="A357" s="748">
        <v>45292</v>
      </c>
      <c r="B357" s="749">
        <v>1102.5709999999999</v>
      </c>
      <c r="C357" s="750">
        <v>-0.27</v>
      </c>
      <c r="D357" s="750">
        <v>-0.27</v>
      </c>
      <c r="E357" s="751">
        <v>-3.61</v>
      </c>
      <c r="F357" s="752">
        <f t="shared" si="13"/>
        <v>-2.6864675303766017E-3</v>
      </c>
      <c r="G357" s="752">
        <f>IF(SUM($H$4:H357)=0,0,IF(H357&gt;0,0,(1+G356)*(1+F357)-1))</f>
        <v>0</v>
      </c>
      <c r="H357" s="753"/>
      <c r="I357" s="242"/>
      <c r="J357" s="521"/>
      <c r="K357" s="533"/>
      <c r="L357" s="242"/>
    </row>
    <row r="358" spans="1:12" x14ac:dyDescent="0.3">
      <c r="A358" s="748">
        <v>45323</v>
      </c>
      <c r="B358" s="749">
        <v>1098.095</v>
      </c>
      <c r="C358" s="750">
        <v>-0.41</v>
      </c>
      <c r="D358" s="750">
        <v>-0.67</v>
      </c>
      <c r="E358" s="751">
        <v>-4.04</v>
      </c>
      <c r="F358" s="752">
        <f t="shared" si="13"/>
        <v>-4.0596025108585732E-3</v>
      </c>
      <c r="G358" s="752">
        <f>IF(SUM($H$4:H358)=0,0,IF(H358&gt;0,0,(1+G357)*(1+F358)-1))</f>
        <v>0</v>
      </c>
      <c r="H358" s="753"/>
      <c r="I358" s="242"/>
      <c r="J358" s="521"/>
      <c r="K358" s="533"/>
      <c r="L358" s="242"/>
    </row>
    <row r="359" spans="1:12" x14ac:dyDescent="0.3">
      <c r="A359" s="748">
        <v>45352</v>
      </c>
      <c r="B359" s="749">
        <v>1094.7629999999999</v>
      </c>
      <c r="C359" s="750">
        <v>-0.3</v>
      </c>
      <c r="D359" s="750">
        <v>-0.97</v>
      </c>
      <c r="E359" s="751">
        <v>-4</v>
      </c>
      <c r="F359" s="752">
        <f t="shared" si="13"/>
        <v>-3.0343458443942151E-3</v>
      </c>
      <c r="G359" s="752">
        <f>IF(SUM($H$4:H359)=0,0,IF(H359&gt;0,0,(1+G358)*(1+F359)-1))</f>
        <v>0</v>
      </c>
      <c r="H359" s="753"/>
      <c r="I359" s="242"/>
      <c r="J359" s="521"/>
      <c r="K359" s="533"/>
      <c r="L359" s="242"/>
    </row>
    <row r="360" spans="1:12" x14ac:dyDescent="0.3">
      <c r="A360" s="748">
        <v>45383</v>
      </c>
      <c r="B360" s="749">
        <v>1102.6600000000001</v>
      </c>
      <c r="C360" s="750">
        <v>0.72</v>
      </c>
      <c r="D360" s="750">
        <v>-0.26</v>
      </c>
      <c r="E360" s="751">
        <v>-2.3199999999999998</v>
      </c>
      <c r="F360" s="752">
        <f t="shared" si="13"/>
        <v>7.2134334097884167E-3</v>
      </c>
      <c r="G360" s="752">
        <f>IF(SUM($H$4:H360)=0,0,IF(H360&gt;0,0,(1+G359)*(1+F360)-1))</f>
        <v>0</v>
      </c>
      <c r="H360" s="753"/>
      <c r="I360" s="242"/>
      <c r="J360" s="521"/>
      <c r="K360" s="533"/>
      <c r="L360" s="242"/>
    </row>
    <row r="361" spans="1:12" x14ac:dyDescent="0.3">
      <c r="A361" s="748">
        <v>45413</v>
      </c>
      <c r="B361" s="749">
        <v>1112.26</v>
      </c>
      <c r="C361" s="750">
        <v>0.87</v>
      </c>
      <c r="D361" s="750">
        <v>0.61</v>
      </c>
      <c r="E361" s="751">
        <v>0.88</v>
      </c>
      <c r="F361" s="752">
        <f t="shared" si="13"/>
        <v>8.7062195055591651E-3</v>
      </c>
      <c r="G361" s="752">
        <f>IF(SUM($H$4:H361)=0,0,IF(H361&gt;0,0,(1+G360)*(1+F361)-1))</f>
        <v>0</v>
      </c>
      <c r="H361" s="753"/>
      <c r="I361" s="242"/>
      <c r="J361" s="521"/>
      <c r="K361" s="533"/>
      <c r="L361" s="242"/>
    </row>
    <row r="362" spans="1:12" x14ac:dyDescent="0.3">
      <c r="A362" s="748">
        <v>45444</v>
      </c>
      <c r="B362" s="749">
        <v>1117.787</v>
      </c>
      <c r="C362" s="750">
        <v>0.5</v>
      </c>
      <c r="D362" s="750">
        <v>1.1100000000000001</v>
      </c>
      <c r="E362" s="751">
        <v>2.88</v>
      </c>
      <c r="F362" s="752">
        <f t="shared" si="13"/>
        <v>4.9691618866092302E-3</v>
      </c>
      <c r="G362" s="752">
        <f>IF(SUM($H$4:H362)=0,0,IF(H362&gt;0,0,(1+G361)*(1+F362)-1))</f>
        <v>0</v>
      </c>
      <c r="H362" s="753"/>
      <c r="I362" s="242"/>
      <c r="J362" s="521"/>
      <c r="K362" s="533"/>
      <c r="L362" s="242"/>
    </row>
    <row r="363" spans="1:12" x14ac:dyDescent="0.3">
      <c r="A363" s="748">
        <v>45474</v>
      </c>
      <c r="B363" s="749">
        <v>1127.1010000000001</v>
      </c>
      <c r="C363" s="750">
        <v>0.83</v>
      </c>
      <c r="D363" s="750">
        <v>1.95</v>
      </c>
      <c r="E363" s="751">
        <v>4.16</v>
      </c>
      <c r="F363" s="752">
        <f t="shared" si="13"/>
        <v>8.3325356261971795E-3</v>
      </c>
      <c r="G363" s="752">
        <f>IF(SUM($H$4:H363)=0,0,IF(H363&gt;0,0,(1+G362)*(1+F363)-1))</f>
        <v>0</v>
      </c>
      <c r="H363" s="753"/>
      <c r="I363" s="242"/>
      <c r="J363" s="521"/>
      <c r="K363" s="533"/>
      <c r="L363" s="242"/>
    </row>
    <row r="364" spans="1:12" x14ac:dyDescent="0.3">
      <c r="A364" s="748">
        <v>45505</v>
      </c>
      <c r="B364" s="749">
        <v>1128.4079999999999</v>
      </c>
      <c r="C364" s="750">
        <v>0.12</v>
      </c>
      <c r="D364" s="750">
        <v>2.0699999999999998</v>
      </c>
      <c r="E364" s="751">
        <v>4.2300000000000004</v>
      </c>
      <c r="F364" s="752">
        <f t="shared" si="13"/>
        <v>1.1596121376875601E-3</v>
      </c>
      <c r="G364" s="752">
        <f>IF(SUM($H$4:H364)=0,0,IF(H364&gt;0,0,(1+G363)*(1+F364)-1))</f>
        <v>0</v>
      </c>
      <c r="H364" s="753"/>
      <c r="I364" s="242"/>
      <c r="J364" s="521"/>
      <c r="K364" s="533"/>
      <c r="L364" s="242"/>
    </row>
    <row r="365" spans="1:12" x14ac:dyDescent="0.3">
      <c r="A365" s="748">
        <v>45536</v>
      </c>
      <c r="B365" s="749">
        <v>1139.981</v>
      </c>
      <c r="C365" s="750">
        <v>1.03</v>
      </c>
      <c r="D365" s="750">
        <v>3.12</v>
      </c>
      <c r="E365" s="751">
        <v>4.83</v>
      </c>
      <c r="F365" s="752">
        <f t="shared" si="13"/>
        <v>1.0256042140786015E-2</v>
      </c>
      <c r="G365" s="752">
        <f>IF(SUM($H$4:H365)=0,0,IF(H365&gt;0,0,(1+G364)*(1+F365)-1))</f>
        <v>0</v>
      </c>
      <c r="H365" s="753"/>
      <c r="I365" s="242"/>
      <c r="J365" s="521"/>
      <c r="K365" s="533"/>
      <c r="L365" s="242"/>
    </row>
    <row r="366" spans="1:12" x14ac:dyDescent="0.3">
      <c r="A366" s="748">
        <v>45566</v>
      </c>
      <c r="B366" s="749">
        <v>1157.5160000000001</v>
      </c>
      <c r="C366" s="750">
        <v>1.54</v>
      </c>
      <c r="D366" s="750">
        <v>4.7</v>
      </c>
      <c r="E366" s="751">
        <v>5.91</v>
      </c>
      <c r="F366" s="752">
        <f t="shared" si="13"/>
        <v>1.5381835311290448E-2</v>
      </c>
      <c r="G366" s="752">
        <f>IF(SUM($H$4:H366)=0,0,IF(H366&gt;0,0,(1+G365)*(1+F366)-1))</f>
        <v>0</v>
      </c>
      <c r="H366" s="753"/>
      <c r="I366" s="242"/>
      <c r="J366" s="521"/>
      <c r="K366" s="533"/>
      <c r="L366" s="242"/>
    </row>
    <row r="367" spans="1:12" x14ac:dyDescent="0.3">
      <c r="A367" s="748">
        <v>45597</v>
      </c>
      <c r="B367" s="749">
        <v>1171.21</v>
      </c>
      <c r="C367" s="750">
        <v>1.18</v>
      </c>
      <c r="D367" s="750">
        <v>5.94</v>
      </c>
      <c r="E367" s="751">
        <v>6.62</v>
      </c>
      <c r="F367" s="752">
        <f t="shared" ref="F367:F370" si="14">IF(B366=0,0,(B367/B366-1))</f>
        <v>1.1830506014603559E-2</v>
      </c>
      <c r="G367" s="752">
        <f>IF(SUM($H$4:H367)=0,0,IF(H367&gt;0,0,(1+G366)*(1+F367)-1))</f>
        <v>0</v>
      </c>
      <c r="H367" s="753"/>
      <c r="I367" s="242"/>
      <c r="J367" s="521"/>
      <c r="K367" s="533"/>
      <c r="L367" s="242"/>
    </row>
    <row r="368" spans="1:12" ht="15" thickBot="1" x14ac:dyDescent="0.35">
      <c r="A368" s="763">
        <v>45627</v>
      </c>
      <c r="B368" s="764">
        <v>1181.4069999999999</v>
      </c>
      <c r="C368" s="765">
        <v>0.87</v>
      </c>
      <c r="D368" s="765">
        <v>6.86</v>
      </c>
      <c r="E368" s="766">
        <v>6.86</v>
      </c>
      <c r="F368" s="767">
        <f t="shared" si="14"/>
        <v>8.7063805807667816E-3</v>
      </c>
      <c r="G368" s="767">
        <f>IF(SUM($H$4:H368)=0,0,IF(H368&gt;0,0,(1+G367)*(1+F368)-1))</f>
        <v>0</v>
      </c>
      <c r="H368" s="768"/>
      <c r="I368" s="242"/>
      <c r="J368" s="521"/>
      <c r="K368" s="533"/>
      <c r="L368" s="242"/>
    </row>
    <row r="369" spans="1:12" x14ac:dyDescent="0.3">
      <c r="A369" s="755">
        <v>45658</v>
      </c>
      <c r="B369" s="756">
        <v>1182.693</v>
      </c>
      <c r="C369" s="757">
        <v>0.11</v>
      </c>
      <c r="D369" s="757">
        <v>0.11</v>
      </c>
      <c r="E369" s="758">
        <v>7.27</v>
      </c>
      <c r="F369" s="723">
        <f t="shared" si="14"/>
        <v>1.0885325717555627E-3</v>
      </c>
      <c r="G369" s="723">
        <f>IF(SUM($H$4:H369)=0,0,IF(H369&gt;0,0,(1+G368)*(1+F369)-1))</f>
        <v>0</v>
      </c>
      <c r="H369" s="320"/>
      <c r="I369" s="242"/>
      <c r="J369" s="521"/>
      <c r="K369" s="533"/>
      <c r="L369" s="242"/>
    </row>
    <row r="370" spans="1:12" x14ac:dyDescent="0.3">
      <c r="A370" s="755">
        <v>45689</v>
      </c>
      <c r="B370" s="756">
        <v>1194.518</v>
      </c>
      <c r="C370" s="757">
        <v>1</v>
      </c>
      <c r="D370" s="757">
        <v>1.1100000000000001</v>
      </c>
      <c r="E370" s="758">
        <v>8.7799999999999994</v>
      </c>
      <c r="F370" s="723">
        <f t="shared" si="14"/>
        <v>9.9983681310364947E-3</v>
      </c>
      <c r="G370" s="723">
        <f>IF(SUM($H$4:H370)=0,0,IF(H370&gt;0,0,(1+G369)*(1+F370)-1))</f>
        <v>0</v>
      </c>
      <c r="H370" s="320"/>
      <c r="I370" s="242"/>
      <c r="J370" s="521"/>
      <c r="K370" s="533"/>
      <c r="L370" s="242"/>
    </row>
    <row r="371" spans="1:12" x14ac:dyDescent="0.3">
      <c r="A371" s="755">
        <v>45717</v>
      </c>
      <c r="B371" s="756">
        <v>1188.55</v>
      </c>
      <c r="C371" s="757">
        <v>-0.5</v>
      </c>
      <c r="D371" s="757">
        <v>0.6</v>
      </c>
      <c r="E371" s="758">
        <v>8.57</v>
      </c>
      <c r="F371" s="723">
        <f t="shared" ref="F371:F374" si="15">IF(B370=0,0,(B371/B370-1))</f>
        <v>-4.9961574459321811E-3</v>
      </c>
      <c r="G371" s="723">
        <f>IF(SUM($H$4:H371)=0,0,IF(H371&gt;0,0,(1+G370)*(1+F371)-1))</f>
        <v>0</v>
      </c>
      <c r="H371" s="320"/>
      <c r="I371" s="242"/>
      <c r="J371" s="521"/>
      <c r="K371" s="533"/>
      <c r="L371" s="242"/>
    </row>
    <row r="372" spans="1:12" x14ac:dyDescent="0.3">
      <c r="A372" s="755">
        <v>45748</v>
      </c>
      <c r="B372" s="756">
        <v>1192.079</v>
      </c>
      <c r="C372" s="757">
        <v>0.3</v>
      </c>
      <c r="D372" s="757">
        <v>0.9</v>
      </c>
      <c r="E372" s="758">
        <v>8.11</v>
      </c>
      <c r="F372" s="723">
        <f t="shared" si="15"/>
        <v>2.9691641075260122E-3</v>
      </c>
      <c r="G372" s="723">
        <f>IF(SUM($H$4:H372)=0,0,IF(H372&gt;0,0,(1+G371)*(1+F372)-1))</f>
        <v>0</v>
      </c>
      <c r="H372" s="320"/>
      <c r="I372" s="242"/>
      <c r="J372" s="521"/>
      <c r="K372" s="533"/>
      <c r="L372" s="242"/>
    </row>
    <row r="373" spans="1:12" x14ac:dyDescent="0.3">
      <c r="A373" s="755">
        <v>45778</v>
      </c>
      <c r="B373" s="756">
        <v>1181.9449999999999</v>
      </c>
      <c r="C373" s="757">
        <v>-0.85</v>
      </c>
      <c r="D373" s="757">
        <v>0.05</v>
      </c>
      <c r="E373" s="758">
        <v>6.27</v>
      </c>
      <c r="F373" s="723">
        <f t="shared" si="15"/>
        <v>-8.5011144395631399E-3</v>
      </c>
      <c r="G373" s="723">
        <f>IF(SUM($H$4:H373)=0,0,IF(H373&gt;0,0,(1+G372)*(1+F373)-1))</f>
        <v>0</v>
      </c>
      <c r="H373" s="320"/>
      <c r="I373" s="242"/>
      <c r="J373" s="521"/>
      <c r="K373" s="533"/>
      <c r="L373" s="242"/>
    </row>
    <row r="374" spans="1:12" x14ac:dyDescent="0.3">
      <c r="A374" s="755">
        <v>45809</v>
      </c>
      <c r="B374" s="756">
        <v>1160.6130000000001</v>
      </c>
      <c r="C374" s="757">
        <v>-1.8</v>
      </c>
      <c r="D374" s="757">
        <v>-1.76</v>
      </c>
      <c r="E374" s="758">
        <v>3.83</v>
      </c>
      <c r="F374" s="723">
        <f t="shared" si="15"/>
        <v>-1.8048217133622924E-2</v>
      </c>
      <c r="G374" s="723">
        <f>IF(SUM($H$4:H374)=0,0,IF(H374&gt;0,0,(1+G373)*(1+F374)-1))</f>
        <v>0</v>
      </c>
      <c r="H374" s="320"/>
      <c r="I374" s="242"/>
      <c r="J374" s="521"/>
      <c r="K374" s="533"/>
      <c r="L374" s="242"/>
    </row>
    <row r="375" spans="1:12" x14ac:dyDescent="0.3">
      <c r="A375" s="755">
        <v>45839</v>
      </c>
      <c r="B375" s="756">
        <v>1159.8510000000001</v>
      </c>
      <c r="C375" s="757">
        <v>-7.0000000000000007E-2</v>
      </c>
      <c r="D375" s="757">
        <v>-1.82</v>
      </c>
      <c r="E375" s="758">
        <v>2.91</v>
      </c>
      <c r="F375" s="723">
        <f t="shared" ref="F375:F383" si="16">IF(B374=0,0,(B375/B374-1))</f>
        <v>-6.5654959922034628E-4</v>
      </c>
      <c r="G375" s="723">
        <f>IF(SUM($H$4:H375)=0,0,IF(H375&gt;0,0,(1+G374)*(1+F375)-1))</f>
        <v>0</v>
      </c>
      <c r="H375" s="320"/>
      <c r="I375" s="242"/>
      <c r="J375" s="521"/>
      <c r="K375" s="533"/>
      <c r="L375" s="242"/>
    </row>
    <row r="376" spans="1:12" x14ac:dyDescent="0.3">
      <c r="A376" s="755">
        <v>45870</v>
      </c>
      <c r="B376" s="756">
        <v>1162.2190000000001</v>
      </c>
      <c r="C376" s="757">
        <v>0.2</v>
      </c>
      <c r="D376" s="757">
        <v>-1.62</v>
      </c>
      <c r="E376" s="758">
        <v>3</v>
      </c>
      <c r="F376" s="723">
        <f t="shared" si="16"/>
        <v>2.0416415556825385E-3</v>
      </c>
      <c r="G376" s="723">
        <f>IF(SUM($H$4:H376)=0,0,IF(H376&gt;0,0,(1+G375)*(1+F376)-1))</f>
        <v>0</v>
      </c>
      <c r="H376" s="320">
        <v>1</v>
      </c>
      <c r="I376" s="242"/>
      <c r="J376" s="521"/>
      <c r="K376" s="533"/>
      <c r="L376" s="242"/>
    </row>
    <row r="377" spans="1:12" x14ac:dyDescent="0.3">
      <c r="A377" s="755">
        <v>45901</v>
      </c>
      <c r="B377" s="756">
        <v>1166.3489999999999</v>
      </c>
      <c r="C377" s="757">
        <v>0.36</v>
      </c>
      <c r="D377" s="757">
        <v>-1.27</v>
      </c>
      <c r="E377" s="758">
        <v>2.31</v>
      </c>
      <c r="F377" s="723">
        <f t="shared" si="16"/>
        <v>3.5535471369851912E-3</v>
      </c>
      <c r="G377" s="723">
        <f>IF(SUM($H$4:H377)=0,0,IF(H377&gt;0,0,(1+G376)*(1+F377)-1))</f>
        <v>3.5535471369851912E-3</v>
      </c>
      <c r="H377" s="320"/>
      <c r="I377" s="242"/>
      <c r="J377" s="521"/>
      <c r="K377" s="533"/>
      <c r="L377" s="242"/>
    </row>
    <row r="378" spans="1:12" x14ac:dyDescent="0.3">
      <c r="A378" s="755">
        <v>45931</v>
      </c>
      <c r="B378" s="756">
        <v>1165.9839999999999</v>
      </c>
      <c r="C378" s="757">
        <v>-0.03</v>
      </c>
      <c r="D378" s="757">
        <v>-1.31</v>
      </c>
      <c r="E378" s="758">
        <v>0.73</v>
      </c>
      <c r="F378" s="723">
        <f t="shared" si="16"/>
        <v>-3.1294235258916281E-4</v>
      </c>
      <c r="G378" s="723">
        <f>IF(SUM($H$4:H378)=0,0,IF(H378&gt;0,0,(1+G377)*(1+F378)-1))</f>
        <v>3.2394927289949305E-3</v>
      </c>
      <c r="H378" s="320"/>
      <c r="I378" s="242"/>
      <c r="J378" s="521"/>
      <c r="K378" s="533"/>
      <c r="L378" s="242"/>
    </row>
    <row r="379" spans="1:12" x14ac:dyDescent="0.3">
      <c r="A379" s="755">
        <v>45962</v>
      </c>
      <c r="B379" s="756">
        <v>1166.075</v>
      </c>
      <c r="C379" s="757">
        <v>0.01</v>
      </c>
      <c r="D379" s="757">
        <v>-1.3</v>
      </c>
      <c r="E379" s="758">
        <v>-0.44</v>
      </c>
      <c r="F379" s="723">
        <f t="shared" si="16"/>
        <v>7.8045667865289658E-5</v>
      </c>
      <c r="G379" s="723">
        <f>IF(SUM($H$4:H379)=0,0,IF(H379&gt;0,0,(1+G378)*(1+F379)-1))</f>
        <v>3.3177912252337904E-3</v>
      </c>
      <c r="H379" s="320"/>
      <c r="I379" s="242"/>
      <c r="J379" s="521"/>
      <c r="K379" s="533"/>
      <c r="L379" s="242"/>
    </row>
    <row r="380" spans="1:12" ht="15" thickBot="1" x14ac:dyDescent="0.35">
      <c r="A380" s="759">
        <v>45992</v>
      </c>
      <c r="B380" s="760">
        <v>1167.239</v>
      </c>
      <c r="C380" s="761">
        <v>0.1</v>
      </c>
      <c r="D380" s="761">
        <v>-1.2</v>
      </c>
      <c r="E380" s="762">
        <v>-1.2</v>
      </c>
      <c r="F380" s="724">
        <f t="shared" si="16"/>
        <v>9.9822052612386081E-4</v>
      </c>
      <c r="G380" s="724">
        <f>IF(SUM($H$4:H380)=0,0,IF(H380&gt;0,0,(1+G379)*(1+F380)-1))</f>
        <v>4.3193236386600553E-3</v>
      </c>
      <c r="H380" s="547"/>
      <c r="I380" s="242"/>
      <c r="J380" s="521"/>
      <c r="K380" s="533"/>
      <c r="L380" s="242"/>
    </row>
    <row r="381" spans="1:12" x14ac:dyDescent="0.3">
      <c r="A381" s="748">
        <v>46023</v>
      </c>
      <c r="B381" s="749">
        <v>1169.566</v>
      </c>
      <c r="C381" s="750">
        <v>0.2</v>
      </c>
      <c r="D381" s="750">
        <v>0.2</v>
      </c>
      <c r="E381" s="751">
        <v>-1.1100000000000001</v>
      </c>
      <c r="F381" s="752">
        <f t="shared" si="16"/>
        <v>1.9935934285950641E-3</v>
      </c>
      <c r="G381" s="752">
        <f>IF(SUM($H$4:H381)=0,0,IF(H381&gt;0,0,(1+G380)*(1+F381)-1))</f>
        <v>6.3215280424770981E-3</v>
      </c>
      <c r="H381" s="753"/>
      <c r="I381" s="242"/>
      <c r="J381" s="521"/>
      <c r="K381" s="533"/>
      <c r="L381" s="242"/>
    </row>
    <row r="382" spans="1:12" x14ac:dyDescent="0.3">
      <c r="A382" s="748">
        <v>46054</v>
      </c>
      <c r="B382" s="749">
        <v>1159.788</v>
      </c>
      <c r="C382" s="750">
        <v>-0.84</v>
      </c>
      <c r="D382" s="750">
        <v>-0.64</v>
      </c>
      <c r="E382" s="751">
        <v>-2.91</v>
      </c>
      <c r="F382" s="752">
        <f t="shared" si="16"/>
        <v>-8.3603661529149109E-3</v>
      </c>
      <c r="G382" s="752">
        <f>IF(SUM($H$4:H382)=0,0,IF(H382&gt;0,0,(1+G381)*(1+F382)-1))</f>
        <v>-2.0916883995187874E-3</v>
      </c>
      <c r="H382" s="753"/>
      <c r="I382" s="242"/>
      <c r="J382" s="521"/>
      <c r="K382" s="533"/>
      <c r="L382" s="242"/>
    </row>
    <row r="383" spans="1:12" x14ac:dyDescent="0.3">
      <c r="A383" s="748">
        <v>46082</v>
      </c>
      <c r="B383" s="749">
        <v>1173.0419999999999</v>
      </c>
      <c r="C383" s="750">
        <v>1.1399999999999999</v>
      </c>
      <c r="D383" s="750">
        <v>0.5</v>
      </c>
      <c r="E383" s="751">
        <v>-1.3</v>
      </c>
      <c r="F383" s="752">
        <f t="shared" si="16"/>
        <v>1.1427950625459093E-2</v>
      </c>
      <c r="G383" s="752">
        <f>IF(SUM($H$4:H383)=0,0,IF(H383&gt;0,0,(1+G382)*(1+F383)-1))</f>
        <v>9.3123585141867693E-3</v>
      </c>
      <c r="H383" s="753"/>
      <c r="I383" s="242"/>
      <c r="J383" s="521"/>
      <c r="K383" s="533"/>
      <c r="L383" s="242"/>
    </row>
    <row r="384" spans="1:12" x14ac:dyDescent="0.3">
      <c r="A384" s="748">
        <v>46113</v>
      </c>
      <c r="B384" s="749">
        <v>1201.3620000000001</v>
      </c>
      <c r="C384" s="750">
        <v>2.41</v>
      </c>
      <c r="D384" s="750">
        <v>2.92</v>
      </c>
      <c r="E384" s="751">
        <v>0.78</v>
      </c>
      <c r="F384" s="752">
        <f t="shared" ref="F384" si="17">IF(B383=0,0,(B384/B383-1))</f>
        <v>2.4142358074135561E-2</v>
      </c>
      <c r="G384" s="752">
        <f>IF(SUM($H$4:H384)=0,0,IF(H384&gt;0,0,(1+G383)*(1+F384)-1))</f>
        <v>3.3679538882086524E-2</v>
      </c>
      <c r="H384" s="753"/>
      <c r="I384" s="242"/>
      <c r="J384" s="521"/>
      <c r="K384" s="533"/>
      <c r="L384" s="242"/>
    </row>
    <row r="385" spans="1:13" x14ac:dyDescent="0.3">
      <c r="A385" s="748"/>
      <c r="B385" s="749"/>
      <c r="C385" s="750"/>
      <c r="D385" s="750"/>
      <c r="E385" s="751"/>
      <c r="F385" s="754"/>
      <c r="G385" s="754"/>
      <c r="H385" s="753"/>
      <c r="I385" s="242"/>
      <c r="J385" s="521"/>
      <c r="K385" s="533"/>
      <c r="L385" s="242"/>
    </row>
    <row r="386" spans="1:13" x14ac:dyDescent="0.3">
      <c r="A386" s="748"/>
      <c r="B386" s="749"/>
      <c r="C386" s="750"/>
      <c r="D386" s="750"/>
      <c r="E386" s="751"/>
      <c r="F386" s="754"/>
      <c r="G386" s="754"/>
      <c r="H386" s="753"/>
      <c r="I386" s="242"/>
      <c r="J386" s="521"/>
      <c r="K386" s="533"/>
      <c r="L386" s="242"/>
    </row>
    <row r="387" spans="1:13" x14ac:dyDescent="0.3">
      <c r="A387" s="748"/>
      <c r="B387" s="749"/>
      <c r="C387" s="750"/>
      <c r="D387" s="750"/>
      <c r="E387" s="751"/>
      <c r="F387" s="754"/>
      <c r="G387" s="754"/>
      <c r="H387" s="753"/>
      <c r="I387" s="242"/>
      <c r="J387" s="521"/>
      <c r="K387" s="533"/>
      <c r="L387" s="242"/>
    </row>
    <row r="388" spans="1:13" x14ac:dyDescent="0.3">
      <c r="A388" s="748"/>
      <c r="B388" s="749"/>
      <c r="C388" s="750"/>
      <c r="D388" s="750"/>
      <c r="E388" s="751"/>
      <c r="F388" s="754"/>
      <c r="G388" s="754"/>
      <c r="H388" s="753"/>
      <c r="I388" s="242"/>
      <c r="J388" s="521"/>
      <c r="K388" s="533"/>
      <c r="L388" s="242"/>
    </row>
    <row r="389" spans="1:13" x14ac:dyDescent="0.3">
      <c r="A389" s="748"/>
      <c r="B389" s="749"/>
      <c r="C389" s="750"/>
      <c r="D389" s="750"/>
      <c r="E389" s="751"/>
      <c r="F389" s="754"/>
      <c r="G389" s="754"/>
      <c r="H389" s="753"/>
      <c r="I389" s="242"/>
      <c r="J389" s="521"/>
      <c r="K389" s="533"/>
      <c r="L389" s="242"/>
    </row>
    <row r="390" spans="1:13" x14ac:dyDescent="0.3">
      <c r="A390" s="748"/>
      <c r="B390" s="749"/>
      <c r="C390" s="750"/>
      <c r="D390" s="750"/>
      <c r="E390" s="751"/>
      <c r="F390" s="754"/>
      <c r="G390" s="754"/>
      <c r="H390" s="753"/>
      <c r="I390" s="242"/>
      <c r="J390" s="521"/>
      <c r="K390" s="533"/>
      <c r="L390" s="242"/>
    </row>
    <row r="391" spans="1:13" x14ac:dyDescent="0.3">
      <c r="A391" s="748"/>
      <c r="B391" s="749"/>
      <c r="C391" s="750"/>
      <c r="D391" s="750"/>
      <c r="E391" s="751"/>
      <c r="F391" s="754"/>
      <c r="G391" s="754"/>
      <c r="H391" s="753"/>
      <c r="I391" s="242"/>
      <c r="J391" s="521"/>
      <c r="K391" s="533"/>
      <c r="L391" s="242"/>
    </row>
    <row r="392" spans="1:13" x14ac:dyDescent="0.3">
      <c r="A392" s="748"/>
      <c r="B392" s="749"/>
      <c r="C392" s="750"/>
      <c r="D392" s="750"/>
      <c r="E392" s="751"/>
      <c r="F392" s="754"/>
      <c r="G392" s="754"/>
      <c r="H392" s="753"/>
      <c r="I392" s="242"/>
      <c r="J392" s="521"/>
      <c r="K392" s="533"/>
      <c r="L392" s="242"/>
    </row>
    <row r="393" spans="1:13" x14ac:dyDescent="0.3">
      <c r="B393" s="527"/>
      <c r="G393" s="242"/>
      <c r="H393" s="515" t="s">
        <v>152</v>
      </c>
      <c r="I393" s="242"/>
      <c r="J393" s="521"/>
    </row>
    <row r="394" spans="1:13" x14ac:dyDescent="0.3">
      <c r="G394" s="517"/>
      <c r="J394" s="521"/>
      <c r="K394" s="516"/>
      <c r="L394" s="516"/>
      <c r="M394" s="516"/>
    </row>
    <row r="395" spans="1:13" x14ac:dyDescent="0.3">
      <c r="A395" s="313" t="s">
        <v>35</v>
      </c>
      <c r="B395" s="526"/>
      <c r="C395" s="525"/>
      <c r="D395" s="525"/>
      <c r="E395" s="525"/>
      <c r="J395" s="521"/>
    </row>
    <row r="396" spans="1:13" x14ac:dyDescent="0.3">
      <c r="J396" s="521"/>
    </row>
    <row r="398" spans="1:13" x14ac:dyDescent="0.3">
      <c r="B398" s="525"/>
      <c r="C398" s="525"/>
      <c r="D398" s="525"/>
      <c r="E398" s="525"/>
    </row>
    <row r="456" spans="7:10" x14ac:dyDescent="0.3">
      <c r="G456" s="528"/>
    </row>
    <row r="457" spans="7:10" x14ac:dyDescent="0.3">
      <c r="G457" s="528"/>
    </row>
    <row r="458" spans="7:10" x14ac:dyDescent="0.3">
      <c r="G458" s="528"/>
      <c r="J458" s="529"/>
    </row>
    <row r="459" spans="7:10" x14ac:dyDescent="0.3">
      <c r="J459" s="530"/>
    </row>
    <row r="460" spans="7:10" x14ac:dyDescent="0.3">
      <c r="J460" s="530"/>
    </row>
    <row r="461" spans="7:10" x14ac:dyDescent="0.3">
      <c r="J461" s="530"/>
    </row>
    <row r="462" spans="7:10" x14ac:dyDescent="0.3">
      <c r="J462" s="530"/>
    </row>
    <row r="463" spans="7:10" x14ac:dyDescent="0.3">
      <c r="J463" s="530"/>
    </row>
    <row r="464" spans="7:10" x14ac:dyDescent="0.3">
      <c r="J464" s="530"/>
    </row>
    <row r="465" spans="10:10" x14ac:dyDescent="0.3">
      <c r="J465" s="530"/>
    </row>
    <row r="466" spans="10:10" x14ac:dyDescent="0.3">
      <c r="J466" s="530"/>
    </row>
    <row r="467" spans="10:10" x14ac:dyDescent="0.3">
      <c r="J467" s="530"/>
    </row>
    <row r="468" spans="10:10" x14ac:dyDescent="0.3">
      <c r="J468" s="530"/>
    </row>
  </sheetData>
  <mergeCells count="6">
    <mergeCell ref="G2:G3"/>
    <mergeCell ref="H2:H3"/>
    <mergeCell ref="A1:E1"/>
    <mergeCell ref="A2:A3"/>
    <mergeCell ref="C2:E2"/>
    <mergeCell ref="F2:F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49311-A9A6-498A-9E2B-DB15DE26E4EE}">
  <sheetPr>
    <pageSetUpPr fitToPage="1"/>
  </sheetPr>
  <dimension ref="A1:BE344"/>
  <sheetViews>
    <sheetView showGridLines="0" showZeros="0" zoomScaleNormal="100" zoomScaleSheetLayoutView="80" workbookViewId="0">
      <selection activeCell="AB22" sqref="AB22"/>
    </sheetView>
  </sheetViews>
  <sheetFormatPr defaultColWidth="21.7109375" defaultRowHeight="10.199999999999999" x14ac:dyDescent="0.2"/>
  <cols>
    <col min="1" max="1" width="9.28515625" style="71" customWidth="1"/>
    <col min="2" max="2" width="8.7109375" style="71" customWidth="1"/>
    <col min="3" max="3" width="38" style="9" customWidth="1"/>
    <col min="4" max="4" width="0.85546875" style="9" customWidth="1"/>
    <col min="5" max="5" width="7.42578125" style="9" customWidth="1"/>
    <col min="6" max="6" width="12.28515625" style="9" customWidth="1"/>
    <col min="7" max="7" width="4.42578125" style="9" customWidth="1"/>
    <col min="8" max="8" width="5.28515625" style="9" customWidth="1"/>
    <col min="9" max="9" width="8.28515625" style="9" customWidth="1"/>
    <col min="10" max="13" width="3.28515625" style="9" customWidth="1"/>
    <col min="14" max="14" width="6.7109375" style="9" customWidth="1"/>
    <col min="15" max="15" width="5.42578125" style="9" customWidth="1"/>
    <col min="16" max="16" width="7" style="9" customWidth="1"/>
    <col min="17" max="17" width="5.42578125" style="9" customWidth="1"/>
    <col min="18" max="18" width="13.140625" style="9" customWidth="1"/>
    <col min="19" max="20" width="9.140625" style="9" customWidth="1"/>
    <col min="21" max="22" width="8.140625" style="9" customWidth="1"/>
    <col min="23" max="23" width="4.85546875" style="48" customWidth="1"/>
    <col min="24" max="24" width="4.85546875" style="9" customWidth="1"/>
    <col min="25" max="25" width="2.85546875" style="9" customWidth="1"/>
    <col min="26" max="27" width="15.7109375" style="9" customWidth="1"/>
    <col min="28" max="28" width="22.28515625" style="9" customWidth="1"/>
    <col min="29" max="29" width="2.85546875" style="9" customWidth="1"/>
    <col min="30" max="30" width="13.28515625" style="9" customWidth="1"/>
    <col min="31" max="31" width="17.42578125" style="9" customWidth="1"/>
    <col min="32" max="32" width="17.85546875" style="9" customWidth="1"/>
    <col min="33" max="33" width="2.85546875" style="9" customWidth="1"/>
    <col min="34" max="34" width="13.28515625" style="9" customWidth="1"/>
    <col min="35" max="35" width="17.42578125" style="9" customWidth="1"/>
    <col min="36" max="36" width="17.85546875" style="9" customWidth="1"/>
    <col min="37" max="37" width="2.85546875" style="9" customWidth="1"/>
    <col min="38" max="38" width="13.28515625" style="9" customWidth="1"/>
    <col min="39" max="39" width="17.42578125" style="9" customWidth="1"/>
    <col min="40" max="40" width="19.42578125" style="9" bestFit="1" customWidth="1"/>
    <col min="41" max="41" width="2.85546875" style="9" customWidth="1"/>
    <col min="42" max="42" width="13.28515625" style="9" customWidth="1"/>
    <col min="43" max="43" width="17.42578125" style="9" customWidth="1"/>
    <col min="44" max="44" width="19.42578125" style="9" bestFit="1" customWidth="1"/>
    <col min="45" max="45" width="2.85546875" style="9" customWidth="1"/>
    <col min="46" max="46" width="13.28515625" style="9" customWidth="1"/>
    <col min="47" max="47" width="17.42578125" style="9" customWidth="1"/>
    <col min="48" max="48" width="17.85546875" style="9" customWidth="1"/>
    <col min="49" max="49" width="2.85546875" style="9" customWidth="1"/>
    <col min="50" max="50" width="13.28515625" style="9" customWidth="1"/>
    <col min="51" max="51" width="19.140625" style="9" customWidth="1"/>
    <col min="52" max="52" width="20" style="9" customWidth="1"/>
    <col min="53" max="53" width="2.85546875" style="9" customWidth="1"/>
    <col min="54" max="54" width="13.28515625" style="9" customWidth="1"/>
    <col min="55" max="55" width="19.85546875" style="9" bestFit="1" customWidth="1"/>
    <col min="56" max="56" width="19.7109375" style="9" bestFit="1" customWidth="1"/>
    <col min="57" max="16384" width="21.7109375" style="9"/>
  </cols>
  <sheetData>
    <row r="1" spans="1:57" ht="20.399999999999999" customHeight="1" thickBot="1" x14ac:dyDescent="0.45">
      <c r="A1" s="322"/>
      <c r="B1" s="523"/>
      <c r="C1" s="524" t="s">
        <v>209</v>
      </c>
      <c r="D1" s="88"/>
      <c r="E1" s="1"/>
      <c r="F1" s="2"/>
      <c r="G1" s="117" t="s">
        <v>54</v>
      </c>
      <c r="H1" s="118"/>
      <c r="I1" s="118"/>
      <c r="J1" s="118"/>
      <c r="K1" s="119"/>
      <c r="L1" s="119"/>
      <c r="M1" s="118"/>
      <c r="N1" s="118"/>
      <c r="O1" s="118"/>
      <c r="P1" s="118"/>
      <c r="Q1" s="3"/>
      <c r="R1" s="3"/>
      <c r="S1" s="4"/>
      <c r="T1" s="4"/>
      <c r="U1" s="5"/>
      <c r="V1" s="6"/>
      <c r="W1" s="7"/>
      <c r="X1" s="3"/>
      <c r="Y1" s="8"/>
      <c r="Z1" s="3"/>
      <c r="AA1" s="4"/>
      <c r="AB1" s="5"/>
      <c r="AC1" s="8"/>
      <c r="AD1" s="3"/>
      <c r="AE1" s="4"/>
      <c r="AF1" s="5"/>
      <c r="AG1" s="8"/>
      <c r="AH1" s="3"/>
      <c r="AI1" s="4"/>
      <c r="AJ1" s="5"/>
      <c r="AK1" s="8"/>
      <c r="AL1" s="3"/>
      <c r="AM1" s="4"/>
      <c r="AN1" s="5"/>
      <c r="AO1" s="8"/>
      <c r="AP1" s="3"/>
      <c r="AQ1" s="4"/>
      <c r="AR1" s="5"/>
      <c r="AS1" s="8"/>
      <c r="AT1" s="3"/>
      <c r="AU1" s="4"/>
      <c r="AV1" s="5"/>
      <c r="AW1" s="8"/>
      <c r="AX1" s="3"/>
      <c r="AY1" s="4"/>
      <c r="BB1" s="69"/>
      <c r="BC1" s="69"/>
      <c r="BD1" s="69"/>
      <c r="BE1" s="69"/>
    </row>
    <row r="2" spans="1:57" x14ac:dyDescent="0.2">
      <c r="A2" s="10"/>
      <c r="B2" s="11"/>
      <c r="C2" s="12"/>
      <c r="D2" s="12"/>
      <c r="E2" s="12"/>
      <c r="F2" s="13"/>
      <c r="G2" s="487" t="s">
        <v>169</v>
      </c>
      <c r="H2" s="120"/>
      <c r="I2" s="120"/>
      <c r="J2" s="120"/>
      <c r="K2" s="121"/>
      <c r="L2" s="121"/>
      <c r="M2" s="279" t="str">
        <f>IF(R6=0,"",IF(R6&lt;R8,12,IF(MONTH(R6)=1,12,(MONTH(R6)-1))))</f>
        <v/>
      </c>
      <c r="N2" s="83" t="str">
        <f>IF(R6=0,"",IF(R6&lt;R8,"/  2017",CONCATENATE("/  ",IF(MONTH(R6)=1,(YEAR(R6)-1),YEAR(R6)))))</f>
        <v/>
      </c>
      <c r="O2" s="825"/>
      <c r="P2" s="826"/>
      <c r="Q2" s="16"/>
      <c r="R2" s="14"/>
      <c r="S2" s="14"/>
      <c r="T2" s="14"/>
      <c r="U2" s="15"/>
      <c r="V2" s="17"/>
      <c r="W2" s="18"/>
      <c r="AX2" s="69"/>
      <c r="AY2" s="69"/>
      <c r="BB2" s="69"/>
      <c r="BC2" s="69"/>
      <c r="BD2" s="69"/>
      <c r="BE2" s="69"/>
    </row>
    <row r="3" spans="1:57" ht="10.8" thickBot="1" x14ac:dyDescent="0.25">
      <c r="A3" s="10"/>
      <c r="B3" s="11"/>
      <c r="C3" s="12"/>
      <c r="D3" s="12"/>
      <c r="E3" s="12"/>
      <c r="F3" s="13"/>
      <c r="G3" s="487" t="s">
        <v>170</v>
      </c>
      <c r="H3" s="120"/>
      <c r="I3" s="120"/>
      <c r="J3" s="120"/>
      <c r="K3" s="121"/>
      <c r="L3" s="121"/>
      <c r="M3" s="280" t="str">
        <f>IF(R6=0,"",IF(R6&lt;R8,12,IF(MONTH(R6)=1,12,(MONTH(R6)-1))))</f>
        <v/>
      </c>
      <c r="N3" s="278" t="str">
        <f>IF(R6=0,"",IF(R6&lt;R8,"/  2017",CONCATENATE("/  ",IF(MONTH(R6)=1,(YEAR(R6)-1),YEAR(R6)))))</f>
        <v/>
      </c>
      <c r="O3" s="827"/>
      <c r="P3" s="828"/>
      <c r="Q3" s="16"/>
      <c r="R3" s="14"/>
      <c r="S3" s="14"/>
      <c r="T3" s="14"/>
      <c r="U3" s="15"/>
      <c r="V3" s="17"/>
      <c r="W3" s="18"/>
      <c r="BB3" s="69"/>
      <c r="BC3" s="69"/>
      <c r="BD3" s="69"/>
      <c r="BE3" s="69"/>
    </row>
    <row r="4" spans="1:57" ht="10.8" thickBot="1" x14ac:dyDescent="0.25">
      <c r="A4" s="19"/>
      <c r="B4" s="20"/>
      <c r="C4" s="21" t="s">
        <v>1</v>
      </c>
      <c r="D4" s="21" t="s">
        <v>0</v>
      </c>
      <c r="E4" s="22"/>
      <c r="F4" s="23"/>
      <c r="G4" s="116"/>
      <c r="H4" s="27"/>
      <c r="I4" s="27"/>
      <c r="J4" s="27"/>
      <c r="K4" s="26"/>
      <c r="L4" s="26"/>
      <c r="M4" s="27"/>
      <c r="N4" s="27"/>
      <c r="O4" s="25"/>
      <c r="P4" s="27"/>
      <c r="Q4" s="27"/>
      <c r="R4" s="27"/>
      <c r="S4" s="24"/>
      <c r="T4" s="24"/>
      <c r="U4" s="25"/>
      <c r="V4" s="28"/>
      <c r="W4" s="18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BB4" s="69"/>
      <c r="BC4" s="69"/>
      <c r="BD4" s="69"/>
      <c r="BE4" s="69"/>
    </row>
    <row r="5" spans="1:57" ht="10.8" thickBot="1" x14ac:dyDescent="0.25">
      <c r="A5" s="126" t="s">
        <v>2</v>
      </c>
      <c r="B5" s="29"/>
      <c r="C5" s="81"/>
      <c r="D5" s="81"/>
      <c r="E5" s="30"/>
      <c r="F5" s="31"/>
      <c r="G5" s="91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3"/>
      <c r="W5" s="829" t="s">
        <v>13</v>
      </c>
      <c r="X5" s="830"/>
      <c r="AX5" s="69"/>
      <c r="AY5" s="69"/>
      <c r="BB5" s="69"/>
      <c r="BC5" s="69"/>
      <c r="BD5" s="69"/>
      <c r="BE5" s="69"/>
    </row>
    <row r="6" spans="1:57" ht="10.8" thickBot="1" x14ac:dyDescent="0.25">
      <c r="A6" s="78" t="s">
        <v>3</v>
      </c>
      <c r="B6" s="83"/>
      <c r="C6" s="79"/>
      <c r="D6" s="82"/>
      <c r="E6" s="87" t="s">
        <v>4</v>
      </c>
      <c r="F6" s="76"/>
      <c r="G6" s="33" t="s">
        <v>26</v>
      </c>
      <c r="H6" s="32"/>
      <c r="I6" s="75"/>
      <c r="J6" s="79"/>
      <c r="K6" s="95"/>
      <c r="L6" s="96"/>
      <c r="M6" s="94"/>
      <c r="N6" s="97"/>
      <c r="O6" s="122" t="s">
        <v>52</v>
      </c>
      <c r="P6" s="124"/>
      <c r="Q6" s="123"/>
      <c r="R6" s="338"/>
      <c r="S6" s="844" t="s">
        <v>168</v>
      </c>
      <c r="T6" s="845"/>
      <c r="U6" s="845"/>
      <c r="V6" s="842"/>
      <c r="W6" s="831"/>
      <c r="X6" s="832"/>
      <c r="BB6" s="69"/>
      <c r="BC6" s="69"/>
      <c r="BD6" s="69"/>
      <c r="BE6" s="69"/>
    </row>
    <row r="7" spans="1:57" ht="10.8" thickBot="1" x14ac:dyDescent="0.25">
      <c r="A7" s="34" t="s">
        <v>5</v>
      </c>
      <c r="B7" s="84"/>
      <c r="C7" s="80"/>
      <c r="D7" s="76"/>
      <c r="E7" s="86" t="s">
        <v>6</v>
      </c>
      <c r="F7" s="77"/>
      <c r="G7" s="73" t="s">
        <v>24</v>
      </c>
      <c r="H7" s="74"/>
      <c r="I7" s="125"/>
      <c r="J7" s="837"/>
      <c r="K7" s="838"/>
      <c r="L7" s="838"/>
      <c r="M7" s="838"/>
      <c r="N7" s="839"/>
      <c r="O7" s="339" t="s">
        <v>53</v>
      </c>
      <c r="P7" s="340"/>
      <c r="Q7" s="340"/>
      <c r="R7" s="341"/>
      <c r="S7" s="846"/>
      <c r="T7" s="847"/>
      <c r="U7" s="847"/>
      <c r="V7" s="843"/>
      <c r="W7" s="831"/>
      <c r="X7" s="83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BB7" s="69"/>
      <c r="BC7" s="69"/>
      <c r="BD7" s="69"/>
      <c r="BE7" s="69"/>
    </row>
    <row r="8" spans="1:57" ht="10.8" thickBot="1" x14ac:dyDescent="0.25">
      <c r="A8" s="35" t="s">
        <v>7</v>
      </c>
      <c r="B8" s="85"/>
      <c r="C8" s="356"/>
      <c r="D8" s="357"/>
      <c r="E8" s="358"/>
      <c r="F8" s="359"/>
      <c r="G8" s="360" t="s">
        <v>25</v>
      </c>
      <c r="H8" s="361"/>
      <c r="I8" s="362"/>
      <c r="J8" s="840"/>
      <c r="K8" s="841"/>
      <c r="L8" s="841"/>
      <c r="M8" s="841"/>
      <c r="N8" s="810"/>
      <c r="O8" s="503" t="s">
        <v>153</v>
      </c>
      <c r="P8" s="504"/>
      <c r="Q8" s="505"/>
      <c r="R8" s="506">
        <v>43101</v>
      </c>
      <c r="S8" s="846"/>
      <c r="T8" s="847"/>
      <c r="U8" s="847"/>
      <c r="V8" s="843"/>
      <c r="W8" s="831"/>
      <c r="X8" s="832"/>
      <c r="AX8" s="69"/>
      <c r="AY8" s="69"/>
      <c r="BB8" s="69"/>
      <c r="BC8" s="69"/>
      <c r="BD8" s="69"/>
      <c r="BE8" s="69"/>
    </row>
    <row r="9" spans="1:57" ht="10.8" thickBot="1" x14ac:dyDescent="0.25">
      <c r="A9" s="36" t="s">
        <v>8</v>
      </c>
      <c r="B9" s="354" t="s">
        <v>9</v>
      </c>
      <c r="C9" s="366"/>
      <c r="D9" s="835" t="s">
        <v>11</v>
      </c>
      <c r="E9" s="38"/>
      <c r="F9" s="38"/>
      <c r="G9" s="367"/>
      <c r="H9" s="368"/>
      <c r="I9" s="368"/>
      <c r="J9" s="368"/>
      <c r="K9" s="369"/>
      <c r="L9" s="369"/>
      <c r="M9" s="370"/>
      <c r="N9" s="38"/>
      <c r="O9" s="512" t="s">
        <v>12</v>
      </c>
      <c r="P9" s="511"/>
      <c r="Q9" s="511"/>
      <c r="R9" s="502"/>
      <c r="S9" s="502"/>
      <c r="T9" s="39"/>
      <c r="U9" s="39"/>
      <c r="V9" s="128"/>
      <c r="W9" s="833"/>
      <c r="X9" s="834"/>
      <c r="BB9" s="69"/>
      <c r="BC9" s="69"/>
      <c r="BD9" s="69"/>
      <c r="BE9" s="69"/>
    </row>
    <row r="10" spans="1:57" ht="34.200000000000003" thickBot="1" x14ac:dyDescent="0.25">
      <c r="A10" s="40" t="s">
        <v>14</v>
      </c>
      <c r="B10" s="355"/>
      <c r="C10" s="372"/>
      <c r="D10" s="836"/>
      <c r="E10" s="373" t="s">
        <v>10</v>
      </c>
      <c r="F10" s="363"/>
      <c r="G10" s="364"/>
      <c r="H10" s="364"/>
      <c r="I10" s="365"/>
      <c r="J10" s="365"/>
      <c r="K10" s="365"/>
      <c r="L10" s="365"/>
      <c r="M10" s="374"/>
      <c r="N10" s="89" t="s">
        <v>23</v>
      </c>
      <c r="O10" s="390" t="s">
        <v>159</v>
      </c>
      <c r="P10" s="391"/>
      <c r="Q10" s="392"/>
      <c r="R10" s="507" t="s">
        <v>22</v>
      </c>
      <c r="S10" s="390" t="s">
        <v>160</v>
      </c>
      <c r="T10" s="508"/>
      <c r="U10" s="509" t="s">
        <v>161</v>
      </c>
      <c r="V10" s="510"/>
      <c r="W10" s="427" t="s">
        <v>15</v>
      </c>
      <c r="X10" s="90" t="s">
        <v>16</v>
      </c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BB10" s="69"/>
      <c r="BC10" s="69"/>
      <c r="BD10" s="69"/>
      <c r="BE10" s="69"/>
    </row>
    <row r="11" spans="1:57" ht="14.4" customHeight="1" thickBot="1" x14ac:dyDescent="0.25">
      <c r="A11" s="41"/>
      <c r="B11" s="371"/>
      <c r="C11" s="389" t="s">
        <v>17</v>
      </c>
      <c r="D11" s="375"/>
      <c r="E11" s="481"/>
      <c r="F11" s="482"/>
      <c r="G11" s="479"/>
      <c r="H11" s="479"/>
      <c r="I11" s="479"/>
      <c r="J11" s="479"/>
      <c r="K11" s="479"/>
      <c r="L11" s="479"/>
      <c r="M11" s="480"/>
      <c r="N11" s="45"/>
      <c r="O11" s="44"/>
      <c r="P11" s="43"/>
      <c r="Q11" s="45"/>
      <c r="R11" s="43"/>
      <c r="S11" s="43"/>
      <c r="T11" s="43"/>
      <c r="U11" s="811">
        <f>SUM(S12:S38)</f>
        <v>0</v>
      </c>
      <c r="V11" s="812"/>
      <c r="W11" s="57" t="str">
        <f>IF(U11&gt;0,"X","")</f>
        <v/>
      </c>
      <c r="X11" s="46" t="str">
        <f>IF(W11="X","x",IF(S11&gt;0,"x",""))</f>
        <v/>
      </c>
      <c r="AX11" s="69"/>
      <c r="AY11" s="69"/>
      <c r="BB11" s="69"/>
      <c r="BC11" s="69"/>
      <c r="BD11" s="69"/>
      <c r="BE11" s="69"/>
    </row>
    <row r="12" spans="1:57" x14ac:dyDescent="0.2">
      <c r="A12" s="47">
        <v>589420</v>
      </c>
      <c r="B12" s="376" t="s">
        <v>193</v>
      </c>
      <c r="C12" s="475" t="s">
        <v>171</v>
      </c>
      <c r="D12" s="388"/>
      <c r="E12" s="476"/>
      <c r="F12" s="476"/>
      <c r="G12" s="476"/>
      <c r="H12" s="476"/>
      <c r="I12" s="476"/>
      <c r="J12" s="476"/>
      <c r="K12" s="476"/>
      <c r="L12" s="476"/>
      <c r="M12" s="477"/>
      <c r="N12" s="393" t="s">
        <v>18</v>
      </c>
      <c r="O12" s="819"/>
      <c r="P12" s="820"/>
      <c r="Q12" s="820"/>
      <c r="R12" s="395"/>
      <c r="S12" s="848">
        <f>IF(O12=0,0,ROUND(O12*R12,2))</f>
        <v>0</v>
      </c>
      <c r="T12" s="849"/>
      <c r="U12" s="813"/>
      <c r="V12" s="814"/>
      <c r="X12" s="46" t="str">
        <f>IF(W12="X","x",IF(S12&gt;0,"x",""))</f>
        <v/>
      </c>
      <c r="BB12" s="69"/>
      <c r="BC12" s="69"/>
      <c r="BD12" s="69"/>
      <c r="BE12" s="69"/>
    </row>
    <row r="13" spans="1:57" x14ac:dyDescent="0.2">
      <c r="A13" s="49">
        <v>589190</v>
      </c>
      <c r="B13" s="377" t="s">
        <v>193</v>
      </c>
      <c r="C13" s="469" t="s">
        <v>172</v>
      </c>
      <c r="D13" s="387"/>
      <c r="E13" s="464"/>
      <c r="F13" s="464"/>
      <c r="G13" s="464"/>
      <c r="H13" s="464"/>
      <c r="I13" s="464"/>
      <c r="J13" s="464"/>
      <c r="K13" s="464"/>
      <c r="L13" s="464"/>
      <c r="M13" s="465"/>
      <c r="N13" s="394" t="s">
        <v>18</v>
      </c>
      <c r="O13" s="805"/>
      <c r="P13" s="806"/>
      <c r="Q13" s="806"/>
      <c r="R13" s="395"/>
      <c r="S13" s="848">
        <f t="shared" ref="S13:S31" si="0">IF(O13=0,0,ROUND(O13*R13,2))</f>
        <v>0</v>
      </c>
      <c r="T13" s="849"/>
      <c r="U13" s="424"/>
      <c r="V13" s="396"/>
      <c r="X13" s="46" t="str">
        <f t="shared" ref="X13:X69" si="1">IF(W13="X","x",IF(S13&gt;0,"x",""))</f>
        <v/>
      </c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BB13" s="69"/>
      <c r="BC13" s="69"/>
      <c r="BD13" s="69"/>
      <c r="BE13" s="69"/>
    </row>
    <row r="14" spans="1:57" x14ac:dyDescent="0.2">
      <c r="A14" s="51">
        <v>589100</v>
      </c>
      <c r="B14" s="377" t="s">
        <v>193</v>
      </c>
      <c r="C14" s="469" t="s">
        <v>173</v>
      </c>
      <c r="D14" s="387"/>
      <c r="E14" s="464"/>
      <c r="F14" s="464"/>
      <c r="G14" s="464"/>
      <c r="H14" s="464"/>
      <c r="I14" s="464"/>
      <c r="J14" s="464"/>
      <c r="K14" s="464"/>
      <c r="L14" s="464"/>
      <c r="M14" s="465"/>
      <c r="N14" s="394" t="s">
        <v>18</v>
      </c>
      <c r="O14" s="805"/>
      <c r="P14" s="806"/>
      <c r="Q14" s="806"/>
      <c r="R14" s="395"/>
      <c r="S14" s="807">
        <f t="shared" si="0"/>
        <v>0</v>
      </c>
      <c r="T14" s="808"/>
      <c r="U14" s="424"/>
      <c r="V14" s="396"/>
      <c r="X14" s="46" t="str">
        <f t="shared" si="1"/>
        <v/>
      </c>
      <c r="AX14" s="69"/>
      <c r="AY14" s="69"/>
      <c r="BB14" s="69"/>
      <c r="BC14" s="69"/>
      <c r="BD14" s="69"/>
      <c r="BE14" s="69"/>
    </row>
    <row r="15" spans="1:57" ht="10.199999999999999" customHeight="1" x14ac:dyDescent="0.2">
      <c r="A15" s="49">
        <v>589420</v>
      </c>
      <c r="B15" s="377" t="s">
        <v>193</v>
      </c>
      <c r="C15" s="469" t="s">
        <v>174</v>
      </c>
      <c r="D15" s="387"/>
      <c r="E15" s="464"/>
      <c r="F15" s="464"/>
      <c r="G15" s="464"/>
      <c r="H15" s="464"/>
      <c r="I15" s="464"/>
      <c r="J15" s="464"/>
      <c r="K15" s="464"/>
      <c r="L15" s="464"/>
      <c r="M15" s="465"/>
      <c r="N15" s="394" t="s">
        <v>18</v>
      </c>
      <c r="O15" s="805"/>
      <c r="P15" s="806"/>
      <c r="Q15" s="806"/>
      <c r="R15" s="395"/>
      <c r="S15" s="807">
        <f t="shared" si="0"/>
        <v>0</v>
      </c>
      <c r="T15" s="808"/>
      <c r="U15" s="424"/>
      <c r="V15" s="396"/>
      <c r="X15" s="46" t="str">
        <f t="shared" si="1"/>
        <v/>
      </c>
      <c r="BB15" s="69"/>
      <c r="BC15" s="69"/>
      <c r="BD15" s="69"/>
      <c r="BE15" s="69"/>
    </row>
    <row r="16" spans="1:57" x14ac:dyDescent="0.2">
      <c r="A16" s="53">
        <v>589520</v>
      </c>
      <c r="B16" s="377" t="s">
        <v>193</v>
      </c>
      <c r="C16" s="469" t="s">
        <v>175</v>
      </c>
      <c r="D16" s="387"/>
      <c r="E16" s="464"/>
      <c r="F16" s="464"/>
      <c r="G16" s="464"/>
      <c r="H16" s="464"/>
      <c r="I16" s="464"/>
      <c r="J16" s="464"/>
      <c r="K16" s="464"/>
      <c r="L16" s="464"/>
      <c r="M16" s="465"/>
      <c r="N16" s="394" t="s">
        <v>18</v>
      </c>
      <c r="O16" s="805"/>
      <c r="P16" s="806"/>
      <c r="Q16" s="806"/>
      <c r="R16" s="395"/>
      <c r="S16" s="807">
        <f t="shared" si="0"/>
        <v>0</v>
      </c>
      <c r="T16" s="808"/>
      <c r="U16" s="424"/>
      <c r="V16" s="396"/>
      <c r="X16" s="46" t="str">
        <f t="shared" si="1"/>
        <v/>
      </c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BB16" s="69"/>
      <c r="BC16" s="69"/>
      <c r="BD16" s="69"/>
      <c r="BE16" s="69"/>
    </row>
    <row r="17" spans="1:57" x14ac:dyDescent="0.2">
      <c r="A17" s="53">
        <v>589520</v>
      </c>
      <c r="B17" s="377" t="s">
        <v>193</v>
      </c>
      <c r="C17" s="469" t="s">
        <v>176</v>
      </c>
      <c r="D17" s="387"/>
      <c r="E17" s="464"/>
      <c r="F17" s="464"/>
      <c r="G17" s="464"/>
      <c r="H17" s="464"/>
      <c r="I17" s="464"/>
      <c r="J17" s="464"/>
      <c r="K17" s="464"/>
      <c r="L17" s="464"/>
      <c r="M17" s="465"/>
      <c r="N17" s="394" t="s">
        <v>18</v>
      </c>
      <c r="O17" s="805"/>
      <c r="P17" s="806"/>
      <c r="Q17" s="806"/>
      <c r="R17" s="395"/>
      <c r="S17" s="807">
        <f t="shared" ref="S17:S18" si="2">IF(O17=0,0,ROUND(O17*R17,2))</f>
        <v>0</v>
      </c>
      <c r="T17" s="808"/>
      <c r="U17" s="424"/>
      <c r="V17" s="396"/>
      <c r="X17" s="46" t="str">
        <f t="shared" si="1"/>
        <v/>
      </c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BB17" s="69"/>
      <c r="BC17" s="69"/>
      <c r="BD17" s="69"/>
      <c r="BE17" s="69"/>
    </row>
    <row r="18" spans="1:57" x14ac:dyDescent="0.2">
      <c r="A18" s="53">
        <v>589520</v>
      </c>
      <c r="B18" s="377" t="s">
        <v>193</v>
      </c>
      <c r="C18" s="469" t="s">
        <v>177</v>
      </c>
      <c r="D18" s="387"/>
      <c r="E18" s="464"/>
      <c r="F18" s="464"/>
      <c r="G18" s="464"/>
      <c r="H18" s="464"/>
      <c r="I18" s="464"/>
      <c r="J18" s="464"/>
      <c r="K18" s="464"/>
      <c r="L18" s="464"/>
      <c r="M18" s="465"/>
      <c r="N18" s="394" t="s">
        <v>18</v>
      </c>
      <c r="O18" s="805"/>
      <c r="P18" s="806"/>
      <c r="Q18" s="806"/>
      <c r="R18" s="395"/>
      <c r="S18" s="807">
        <f t="shared" si="2"/>
        <v>0</v>
      </c>
      <c r="T18" s="808"/>
      <c r="U18" s="424"/>
      <c r="V18" s="396"/>
      <c r="X18" s="46" t="str">
        <f t="shared" si="1"/>
        <v/>
      </c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BB18" s="69"/>
      <c r="BC18" s="69"/>
      <c r="BD18" s="69"/>
      <c r="BE18" s="69"/>
    </row>
    <row r="19" spans="1:57" x14ac:dyDescent="0.2">
      <c r="A19" s="53">
        <v>589520</v>
      </c>
      <c r="B19" s="377" t="s">
        <v>193</v>
      </c>
      <c r="C19" s="469" t="s">
        <v>178</v>
      </c>
      <c r="D19" s="387"/>
      <c r="E19" s="464"/>
      <c r="F19" s="464"/>
      <c r="G19" s="464"/>
      <c r="H19" s="464"/>
      <c r="I19" s="464"/>
      <c r="J19" s="464"/>
      <c r="K19" s="464"/>
      <c r="L19" s="464"/>
      <c r="M19" s="465"/>
      <c r="N19" s="394" t="s">
        <v>18</v>
      </c>
      <c r="O19" s="805"/>
      <c r="P19" s="806"/>
      <c r="Q19" s="806"/>
      <c r="R19" s="395"/>
      <c r="S19" s="807">
        <f t="shared" si="0"/>
        <v>0</v>
      </c>
      <c r="T19" s="808"/>
      <c r="U19" s="424"/>
      <c r="V19" s="396"/>
      <c r="X19" s="46" t="str">
        <f t="shared" si="1"/>
        <v/>
      </c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BB19" s="69"/>
      <c r="BC19" s="69"/>
      <c r="BD19" s="69"/>
      <c r="BE19" s="69"/>
    </row>
    <row r="20" spans="1:57" x14ac:dyDescent="0.2">
      <c r="A20" s="53">
        <v>589220</v>
      </c>
      <c r="B20" s="377" t="s">
        <v>193</v>
      </c>
      <c r="C20" s="469" t="s">
        <v>194</v>
      </c>
      <c r="D20" s="387"/>
      <c r="E20" s="464"/>
      <c r="F20" s="464"/>
      <c r="G20" s="464"/>
      <c r="H20" s="464"/>
      <c r="I20" s="464"/>
      <c r="J20" s="464"/>
      <c r="K20" s="464"/>
      <c r="L20" s="464"/>
      <c r="M20" s="465"/>
      <c r="N20" s="394" t="s">
        <v>18</v>
      </c>
      <c r="O20" s="805"/>
      <c r="P20" s="806"/>
      <c r="Q20" s="806"/>
      <c r="R20" s="395"/>
      <c r="S20" s="807">
        <f t="shared" si="0"/>
        <v>0</v>
      </c>
      <c r="T20" s="808"/>
      <c r="U20" s="424"/>
      <c r="V20" s="396"/>
      <c r="X20" s="46" t="str">
        <f t="shared" si="1"/>
        <v/>
      </c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BB20" s="69"/>
      <c r="BC20" s="69"/>
      <c r="BD20" s="69"/>
      <c r="BE20" s="69"/>
    </row>
    <row r="21" spans="1:57" x14ac:dyDescent="0.2">
      <c r="A21" s="53">
        <v>589320</v>
      </c>
      <c r="B21" s="377" t="s">
        <v>193</v>
      </c>
      <c r="C21" s="469" t="s">
        <v>179</v>
      </c>
      <c r="D21" s="387"/>
      <c r="E21" s="464"/>
      <c r="F21" s="464"/>
      <c r="G21" s="464"/>
      <c r="H21" s="464"/>
      <c r="I21" s="464"/>
      <c r="J21" s="464"/>
      <c r="K21" s="464"/>
      <c r="L21" s="464"/>
      <c r="M21" s="465"/>
      <c r="N21" s="394" t="s">
        <v>18</v>
      </c>
      <c r="O21" s="805"/>
      <c r="P21" s="806"/>
      <c r="Q21" s="806"/>
      <c r="R21" s="395"/>
      <c r="S21" s="807">
        <f t="shared" si="0"/>
        <v>0</v>
      </c>
      <c r="T21" s="808"/>
      <c r="U21" s="424"/>
      <c r="V21" s="396"/>
      <c r="X21" s="46" t="str">
        <f t="shared" si="1"/>
        <v/>
      </c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BB21" s="69"/>
      <c r="BC21" s="69"/>
      <c r="BD21" s="69"/>
      <c r="BE21" s="69"/>
    </row>
    <row r="22" spans="1:57" x14ac:dyDescent="0.2">
      <c r="A22" s="53">
        <v>589320</v>
      </c>
      <c r="B22" s="377" t="s">
        <v>193</v>
      </c>
      <c r="C22" s="469" t="s">
        <v>180</v>
      </c>
      <c r="D22" s="387"/>
      <c r="E22" s="464"/>
      <c r="F22" s="464"/>
      <c r="G22" s="464"/>
      <c r="H22" s="464"/>
      <c r="I22" s="464"/>
      <c r="J22" s="464"/>
      <c r="K22" s="464"/>
      <c r="L22" s="464"/>
      <c r="M22" s="465"/>
      <c r="N22" s="394" t="s">
        <v>18</v>
      </c>
      <c r="O22" s="805"/>
      <c r="P22" s="806"/>
      <c r="Q22" s="806"/>
      <c r="R22" s="395"/>
      <c r="S22" s="807">
        <f t="shared" si="0"/>
        <v>0</v>
      </c>
      <c r="T22" s="808"/>
      <c r="U22" s="424"/>
      <c r="V22" s="396"/>
      <c r="X22" s="46" t="str">
        <f t="shared" si="1"/>
        <v/>
      </c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BB22" s="69"/>
      <c r="BC22" s="69"/>
      <c r="BD22" s="69"/>
      <c r="BE22" s="69"/>
    </row>
    <row r="23" spans="1:57" x14ac:dyDescent="0.2">
      <c r="A23" s="53">
        <v>589320</v>
      </c>
      <c r="B23" s="377" t="s">
        <v>193</v>
      </c>
      <c r="C23" s="469" t="s">
        <v>181</v>
      </c>
      <c r="D23" s="387"/>
      <c r="E23" s="464"/>
      <c r="F23" s="464"/>
      <c r="G23" s="464"/>
      <c r="H23" s="464"/>
      <c r="I23" s="464"/>
      <c r="J23" s="464"/>
      <c r="K23" s="464"/>
      <c r="L23" s="464"/>
      <c r="M23" s="465"/>
      <c r="N23" s="394" t="s">
        <v>18</v>
      </c>
      <c r="O23" s="805"/>
      <c r="P23" s="806"/>
      <c r="Q23" s="806"/>
      <c r="R23" s="395"/>
      <c r="S23" s="807">
        <f t="shared" si="0"/>
        <v>0</v>
      </c>
      <c r="T23" s="808"/>
      <c r="U23" s="424"/>
      <c r="V23" s="396"/>
      <c r="X23" s="46" t="str">
        <f t="shared" si="1"/>
        <v/>
      </c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BB23" s="69"/>
      <c r="BC23" s="69"/>
      <c r="BD23" s="69"/>
      <c r="BE23" s="69"/>
    </row>
    <row r="24" spans="1:57" x14ac:dyDescent="0.2">
      <c r="A24" s="53">
        <v>589520</v>
      </c>
      <c r="B24" s="377" t="s">
        <v>193</v>
      </c>
      <c r="C24" s="469" t="s">
        <v>182</v>
      </c>
      <c r="D24" s="387"/>
      <c r="E24" s="464"/>
      <c r="F24" s="464"/>
      <c r="G24" s="464"/>
      <c r="H24" s="464"/>
      <c r="I24" s="464"/>
      <c r="J24" s="464"/>
      <c r="K24" s="464"/>
      <c r="L24" s="464"/>
      <c r="M24" s="465"/>
      <c r="N24" s="394" t="s">
        <v>18</v>
      </c>
      <c r="O24" s="805"/>
      <c r="P24" s="806"/>
      <c r="Q24" s="806"/>
      <c r="R24" s="395"/>
      <c r="S24" s="807">
        <f t="shared" si="0"/>
        <v>0</v>
      </c>
      <c r="T24" s="808"/>
      <c r="U24" s="424"/>
      <c r="V24" s="396"/>
      <c r="X24" s="46" t="str">
        <f t="shared" si="1"/>
        <v/>
      </c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BB24" s="69"/>
      <c r="BC24" s="69"/>
      <c r="BD24" s="69"/>
      <c r="BE24" s="69"/>
    </row>
    <row r="25" spans="1:57" x14ac:dyDescent="0.2">
      <c r="A25" s="53">
        <v>589000</v>
      </c>
      <c r="B25" s="377" t="s">
        <v>193</v>
      </c>
      <c r="C25" s="469" t="s">
        <v>183</v>
      </c>
      <c r="D25" s="387"/>
      <c r="E25" s="464"/>
      <c r="F25" s="464"/>
      <c r="G25" s="464"/>
      <c r="H25" s="464"/>
      <c r="I25" s="464"/>
      <c r="J25" s="464"/>
      <c r="K25" s="464"/>
      <c r="L25" s="464"/>
      <c r="M25" s="465"/>
      <c r="N25" s="394" t="s">
        <v>18</v>
      </c>
      <c r="O25" s="805"/>
      <c r="P25" s="806"/>
      <c r="Q25" s="806"/>
      <c r="R25" s="395"/>
      <c r="S25" s="807">
        <f t="shared" si="0"/>
        <v>0</v>
      </c>
      <c r="T25" s="808"/>
      <c r="U25" s="424"/>
      <c r="V25" s="396"/>
      <c r="X25" s="46" t="str">
        <f t="shared" si="1"/>
        <v/>
      </c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BB25" s="69"/>
      <c r="BC25" s="69"/>
      <c r="BD25" s="69"/>
      <c r="BE25" s="69"/>
    </row>
    <row r="26" spans="1:57" x14ac:dyDescent="0.2">
      <c r="A26" s="53">
        <v>589000</v>
      </c>
      <c r="B26" s="377" t="s">
        <v>193</v>
      </c>
      <c r="C26" s="469" t="s">
        <v>184</v>
      </c>
      <c r="D26" s="387"/>
      <c r="E26" s="464"/>
      <c r="F26" s="464"/>
      <c r="G26" s="464"/>
      <c r="H26" s="464"/>
      <c r="I26" s="464"/>
      <c r="J26" s="464"/>
      <c r="K26" s="464"/>
      <c r="L26" s="464"/>
      <c r="M26" s="465"/>
      <c r="N26" s="394" t="s">
        <v>18</v>
      </c>
      <c r="O26" s="805"/>
      <c r="P26" s="806"/>
      <c r="Q26" s="806"/>
      <c r="R26" s="395"/>
      <c r="S26" s="807">
        <f t="shared" si="0"/>
        <v>0</v>
      </c>
      <c r="T26" s="808"/>
      <c r="U26" s="424"/>
      <c r="V26" s="396"/>
      <c r="X26" s="46" t="str">
        <f t="shared" si="1"/>
        <v/>
      </c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BB26" s="69"/>
      <c r="BC26" s="69"/>
      <c r="BD26" s="69"/>
      <c r="BE26" s="69"/>
    </row>
    <row r="27" spans="1:57" x14ac:dyDescent="0.2">
      <c r="A27" s="53">
        <v>589000</v>
      </c>
      <c r="B27" s="377" t="s">
        <v>193</v>
      </c>
      <c r="C27" s="469" t="s">
        <v>185</v>
      </c>
      <c r="D27" s="387"/>
      <c r="E27" s="464"/>
      <c r="F27" s="464"/>
      <c r="G27" s="464"/>
      <c r="H27" s="464"/>
      <c r="I27" s="464"/>
      <c r="J27" s="464"/>
      <c r="K27" s="464"/>
      <c r="L27" s="464"/>
      <c r="M27" s="465"/>
      <c r="N27" s="394" t="s">
        <v>18</v>
      </c>
      <c r="O27" s="805"/>
      <c r="P27" s="806"/>
      <c r="Q27" s="806"/>
      <c r="R27" s="395"/>
      <c r="S27" s="807">
        <f t="shared" si="0"/>
        <v>0</v>
      </c>
      <c r="T27" s="808"/>
      <c r="U27" s="424"/>
      <c r="V27" s="396"/>
      <c r="X27" s="46" t="str">
        <f t="shared" si="1"/>
        <v/>
      </c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BB27" s="69"/>
      <c r="BC27" s="69"/>
      <c r="BD27" s="69"/>
      <c r="BE27" s="69"/>
    </row>
    <row r="28" spans="1:57" x14ac:dyDescent="0.2">
      <c r="A28" s="53">
        <v>589000</v>
      </c>
      <c r="B28" s="377" t="s">
        <v>193</v>
      </c>
      <c r="C28" s="469" t="s">
        <v>186</v>
      </c>
      <c r="D28" s="387"/>
      <c r="E28" s="464"/>
      <c r="F28" s="464"/>
      <c r="G28" s="464"/>
      <c r="H28" s="464"/>
      <c r="I28" s="464"/>
      <c r="J28" s="464"/>
      <c r="K28" s="464"/>
      <c r="L28" s="464"/>
      <c r="M28" s="465"/>
      <c r="N28" s="394" t="s">
        <v>18</v>
      </c>
      <c r="O28" s="805"/>
      <c r="P28" s="806"/>
      <c r="Q28" s="806"/>
      <c r="R28" s="395"/>
      <c r="S28" s="807">
        <f t="shared" si="0"/>
        <v>0</v>
      </c>
      <c r="T28" s="808"/>
      <c r="U28" s="424"/>
      <c r="V28" s="396"/>
      <c r="X28" s="46" t="str">
        <f t="shared" si="1"/>
        <v/>
      </c>
      <c r="AX28" s="69"/>
      <c r="AY28" s="69"/>
      <c r="BB28" s="69"/>
      <c r="BC28" s="69"/>
      <c r="BD28" s="69"/>
      <c r="BE28" s="69"/>
    </row>
    <row r="29" spans="1:57" x14ac:dyDescent="0.2">
      <c r="A29" s="53">
        <v>589000</v>
      </c>
      <c r="B29" s="377" t="s">
        <v>193</v>
      </c>
      <c r="C29" s="469" t="s">
        <v>187</v>
      </c>
      <c r="D29" s="387"/>
      <c r="E29" s="464"/>
      <c r="F29" s="464"/>
      <c r="G29" s="464"/>
      <c r="H29" s="464"/>
      <c r="I29" s="464"/>
      <c r="J29" s="464"/>
      <c r="K29" s="464"/>
      <c r="L29" s="464"/>
      <c r="M29" s="465"/>
      <c r="N29" s="394" t="s">
        <v>18</v>
      </c>
      <c r="O29" s="805"/>
      <c r="P29" s="806"/>
      <c r="Q29" s="806"/>
      <c r="R29" s="395"/>
      <c r="S29" s="807">
        <f t="shared" si="0"/>
        <v>0</v>
      </c>
      <c r="T29" s="808"/>
      <c r="U29" s="424"/>
      <c r="V29" s="396"/>
      <c r="X29" s="46" t="str">
        <f t="shared" si="1"/>
        <v/>
      </c>
      <c r="BB29" s="69"/>
      <c r="BC29" s="69"/>
      <c r="BD29" s="69"/>
      <c r="BE29" s="69"/>
    </row>
    <row r="30" spans="1:57" x14ac:dyDescent="0.2">
      <c r="A30" s="53">
        <v>589000</v>
      </c>
      <c r="B30" s="377" t="s">
        <v>193</v>
      </c>
      <c r="C30" s="469" t="s">
        <v>188</v>
      </c>
      <c r="D30" s="387"/>
      <c r="E30" s="464"/>
      <c r="F30" s="464"/>
      <c r="G30" s="464"/>
      <c r="H30" s="464"/>
      <c r="I30" s="464"/>
      <c r="J30" s="464"/>
      <c r="K30" s="464"/>
      <c r="L30" s="464"/>
      <c r="M30" s="465"/>
      <c r="N30" s="394" t="s">
        <v>18</v>
      </c>
      <c r="O30" s="805"/>
      <c r="P30" s="806"/>
      <c r="Q30" s="806"/>
      <c r="R30" s="395"/>
      <c r="S30" s="807">
        <f t="shared" si="0"/>
        <v>0</v>
      </c>
      <c r="T30" s="808"/>
      <c r="U30" s="424"/>
      <c r="V30" s="396"/>
      <c r="X30" s="46" t="str">
        <f t="shared" si="1"/>
        <v/>
      </c>
      <c r="AX30" s="69"/>
      <c r="AY30" s="69"/>
      <c r="BB30" s="69"/>
      <c r="BC30" s="69"/>
      <c r="BD30" s="69"/>
      <c r="BE30" s="69"/>
    </row>
    <row r="31" spans="1:57" x14ac:dyDescent="0.2">
      <c r="A31" s="53">
        <v>589000</v>
      </c>
      <c r="B31" s="377" t="s">
        <v>193</v>
      </c>
      <c r="C31" s="469" t="s">
        <v>189</v>
      </c>
      <c r="D31" s="387"/>
      <c r="E31" s="464"/>
      <c r="F31" s="464"/>
      <c r="G31" s="464"/>
      <c r="H31" s="464"/>
      <c r="I31" s="464"/>
      <c r="J31" s="464"/>
      <c r="K31" s="464"/>
      <c r="L31" s="464"/>
      <c r="M31" s="465"/>
      <c r="N31" s="394" t="s">
        <v>18</v>
      </c>
      <c r="O31" s="805"/>
      <c r="P31" s="806"/>
      <c r="Q31" s="806"/>
      <c r="R31" s="395"/>
      <c r="S31" s="807">
        <f t="shared" si="0"/>
        <v>0</v>
      </c>
      <c r="T31" s="808"/>
      <c r="U31" s="424"/>
      <c r="V31" s="396"/>
      <c r="X31" s="46" t="str">
        <f t="shared" si="1"/>
        <v/>
      </c>
      <c r="AX31" s="69"/>
      <c r="AY31" s="69"/>
      <c r="BB31" s="69"/>
      <c r="BC31" s="69"/>
      <c r="BD31" s="69"/>
      <c r="BE31" s="69"/>
    </row>
    <row r="32" spans="1:57" x14ac:dyDescent="0.2">
      <c r="A32" s="55">
        <v>589000</v>
      </c>
      <c r="B32" s="377" t="s">
        <v>193</v>
      </c>
      <c r="C32" s="469" t="s">
        <v>190</v>
      </c>
      <c r="D32" s="387"/>
      <c r="E32" s="464"/>
      <c r="F32" s="464"/>
      <c r="G32" s="464"/>
      <c r="H32" s="464"/>
      <c r="I32" s="464"/>
      <c r="J32" s="464"/>
      <c r="K32" s="464"/>
      <c r="L32" s="464"/>
      <c r="M32" s="465"/>
      <c r="N32" s="394" t="s">
        <v>18</v>
      </c>
      <c r="O32" s="805"/>
      <c r="P32" s="806"/>
      <c r="Q32" s="806"/>
      <c r="R32" s="395"/>
      <c r="S32" s="807">
        <f t="shared" ref="S32:S38" si="3">IF(O32=0,0,ROUND(O32*R32,2))</f>
        <v>0</v>
      </c>
      <c r="T32" s="808"/>
      <c r="U32" s="424"/>
      <c r="V32" s="396"/>
      <c r="X32" s="46" t="str">
        <f t="shared" si="1"/>
        <v/>
      </c>
      <c r="BB32" s="69"/>
      <c r="BC32" s="69"/>
      <c r="BD32" s="69"/>
      <c r="BE32" s="69"/>
    </row>
    <row r="33" spans="1:57" x14ac:dyDescent="0.2">
      <c r="A33" s="55">
        <v>589000</v>
      </c>
      <c r="B33" s="377" t="s">
        <v>193</v>
      </c>
      <c r="C33" s="469" t="s">
        <v>191</v>
      </c>
      <c r="D33" s="387"/>
      <c r="E33" s="464"/>
      <c r="F33" s="464"/>
      <c r="G33" s="464"/>
      <c r="H33" s="464"/>
      <c r="I33" s="464"/>
      <c r="J33" s="464"/>
      <c r="K33" s="464"/>
      <c r="L33" s="464"/>
      <c r="M33" s="465"/>
      <c r="N33" s="394" t="s">
        <v>18</v>
      </c>
      <c r="O33" s="805"/>
      <c r="P33" s="806"/>
      <c r="Q33" s="806"/>
      <c r="R33" s="395"/>
      <c r="S33" s="807">
        <f t="shared" si="3"/>
        <v>0</v>
      </c>
      <c r="T33" s="808"/>
      <c r="U33" s="424"/>
      <c r="V33" s="396"/>
      <c r="X33" s="46" t="str">
        <f t="shared" si="1"/>
        <v/>
      </c>
      <c r="BB33" s="69"/>
      <c r="BC33" s="69"/>
      <c r="BD33" s="69"/>
      <c r="BE33" s="69"/>
    </row>
    <row r="34" spans="1:57" x14ac:dyDescent="0.2">
      <c r="A34" s="55">
        <v>589030</v>
      </c>
      <c r="B34" s="377" t="s">
        <v>193</v>
      </c>
      <c r="C34" s="469" t="s">
        <v>196</v>
      </c>
      <c r="D34" s="387"/>
      <c r="E34" s="464"/>
      <c r="F34" s="464"/>
      <c r="G34" s="464"/>
      <c r="H34" s="464"/>
      <c r="I34" s="464"/>
      <c r="J34" s="464"/>
      <c r="K34" s="464"/>
      <c r="L34" s="464"/>
      <c r="M34" s="465"/>
      <c r="N34" s="394" t="s">
        <v>18</v>
      </c>
      <c r="O34" s="805"/>
      <c r="P34" s="806"/>
      <c r="Q34" s="806"/>
      <c r="R34" s="395"/>
      <c r="S34" s="807">
        <f t="shared" si="3"/>
        <v>0</v>
      </c>
      <c r="T34" s="808"/>
      <c r="U34" s="424"/>
      <c r="V34" s="396"/>
      <c r="X34" s="46" t="str">
        <f t="shared" si="1"/>
        <v/>
      </c>
      <c r="Z34" s="191"/>
      <c r="BB34" s="69"/>
      <c r="BC34" s="69"/>
      <c r="BD34" s="69"/>
      <c r="BE34" s="69"/>
    </row>
    <row r="35" spans="1:57" x14ac:dyDescent="0.2">
      <c r="A35" s="55">
        <v>589040</v>
      </c>
      <c r="B35" s="377" t="s">
        <v>193</v>
      </c>
      <c r="C35" s="469" t="s">
        <v>197</v>
      </c>
      <c r="D35" s="387"/>
      <c r="E35" s="464"/>
      <c r="F35" s="464"/>
      <c r="G35" s="464"/>
      <c r="H35" s="464"/>
      <c r="I35" s="464"/>
      <c r="J35" s="464"/>
      <c r="K35" s="464"/>
      <c r="L35" s="464"/>
      <c r="M35" s="465"/>
      <c r="N35" s="394" t="s">
        <v>18</v>
      </c>
      <c r="O35" s="805"/>
      <c r="P35" s="806"/>
      <c r="Q35" s="806"/>
      <c r="R35" s="395"/>
      <c r="S35" s="807">
        <f t="shared" si="3"/>
        <v>0</v>
      </c>
      <c r="T35" s="808"/>
      <c r="U35" s="424"/>
      <c r="V35" s="396"/>
      <c r="X35" s="46" t="str">
        <f t="shared" si="1"/>
        <v/>
      </c>
      <c r="BB35" s="69"/>
      <c r="BC35" s="69"/>
      <c r="BD35" s="69"/>
      <c r="BE35" s="69"/>
    </row>
    <row r="36" spans="1:57" x14ac:dyDescent="0.2">
      <c r="A36" s="55">
        <v>589060</v>
      </c>
      <c r="B36" s="377" t="s">
        <v>193</v>
      </c>
      <c r="C36" s="469" t="s">
        <v>198</v>
      </c>
      <c r="D36" s="387"/>
      <c r="E36" s="464"/>
      <c r="F36" s="464"/>
      <c r="G36" s="464"/>
      <c r="H36" s="464"/>
      <c r="I36" s="464"/>
      <c r="J36" s="464"/>
      <c r="K36" s="464"/>
      <c r="L36" s="464"/>
      <c r="M36" s="465"/>
      <c r="N36" s="394" t="s">
        <v>18</v>
      </c>
      <c r="O36" s="805"/>
      <c r="P36" s="806"/>
      <c r="Q36" s="806"/>
      <c r="R36" s="395"/>
      <c r="S36" s="807">
        <f t="shared" si="3"/>
        <v>0</v>
      </c>
      <c r="T36" s="808"/>
      <c r="U36" s="424"/>
      <c r="V36" s="396"/>
      <c r="X36" s="46" t="str">
        <f t="shared" si="1"/>
        <v/>
      </c>
      <c r="BB36" s="69"/>
      <c r="BC36" s="69"/>
      <c r="BD36" s="69"/>
      <c r="BE36" s="69"/>
    </row>
    <row r="37" spans="1:57" x14ac:dyDescent="0.2">
      <c r="A37" s="53">
        <v>589050</v>
      </c>
      <c r="B37" s="377" t="s">
        <v>193</v>
      </c>
      <c r="C37" s="469" t="s">
        <v>192</v>
      </c>
      <c r="D37" s="387"/>
      <c r="E37" s="464"/>
      <c r="F37" s="464"/>
      <c r="G37" s="464"/>
      <c r="H37" s="464"/>
      <c r="I37" s="464"/>
      <c r="J37" s="464"/>
      <c r="K37" s="464"/>
      <c r="L37" s="464"/>
      <c r="M37" s="465"/>
      <c r="N37" s="394" t="s">
        <v>18</v>
      </c>
      <c r="O37" s="805"/>
      <c r="P37" s="806"/>
      <c r="Q37" s="806"/>
      <c r="R37" s="395"/>
      <c r="S37" s="807">
        <f t="shared" si="3"/>
        <v>0</v>
      </c>
      <c r="T37" s="808"/>
      <c r="U37" s="424"/>
      <c r="V37" s="396"/>
      <c r="X37" s="46" t="str">
        <f t="shared" si="1"/>
        <v/>
      </c>
      <c r="BB37" s="69"/>
      <c r="BC37" s="69"/>
      <c r="BD37" s="69"/>
      <c r="BE37" s="69"/>
    </row>
    <row r="38" spans="1:57" ht="10.8" thickBot="1" x14ac:dyDescent="0.25">
      <c r="A38" s="397">
        <v>589180</v>
      </c>
      <c r="B38" s="377" t="s">
        <v>193</v>
      </c>
      <c r="C38" s="471" t="s">
        <v>199</v>
      </c>
      <c r="D38" s="398"/>
      <c r="E38" s="472"/>
      <c r="F38" s="472"/>
      <c r="G38" s="472"/>
      <c r="H38" s="472"/>
      <c r="I38" s="472"/>
      <c r="J38" s="472"/>
      <c r="K38" s="472"/>
      <c r="L38" s="472"/>
      <c r="M38" s="473"/>
      <c r="N38" s="399" t="s">
        <v>18</v>
      </c>
      <c r="O38" s="823"/>
      <c r="P38" s="824"/>
      <c r="Q38" s="824"/>
      <c r="R38" s="474"/>
      <c r="S38" s="815">
        <f t="shared" si="3"/>
        <v>0</v>
      </c>
      <c r="T38" s="816"/>
      <c r="U38" s="424"/>
      <c r="V38" s="396"/>
      <c r="X38" s="46" t="str">
        <f t="shared" si="1"/>
        <v/>
      </c>
      <c r="BB38" s="69"/>
      <c r="BC38" s="69"/>
      <c r="BD38" s="69"/>
      <c r="BE38" s="69"/>
    </row>
    <row r="39" spans="1:57" ht="16.2" customHeight="1" thickBot="1" x14ac:dyDescent="0.25">
      <c r="A39" s="41"/>
      <c r="B39" s="371"/>
      <c r="C39" s="478" t="s">
        <v>19</v>
      </c>
      <c r="D39" s="479"/>
      <c r="E39" s="479"/>
      <c r="F39" s="479"/>
      <c r="G39" s="479"/>
      <c r="H39" s="479"/>
      <c r="I39" s="479"/>
      <c r="J39" s="479"/>
      <c r="K39" s="479"/>
      <c r="L39" s="479"/>
      <c r="M39" s="479"/>
      <c r="N39" s="479"/>
      <c r="O39" s="479"/>
      <c r="P39" s="479"/>
      <c r="Q39" s="479"/>
      <c r="R39" s="479"/>
      <c r="S39" s="479"/>
      <c r="T39" s="479"/>
      <c r="U39" s="811">
        <f>SUM(S40:S66)</f>
        <v>0</v>
      </c>
      <c r="V39" s="812"/>
      <c r="W39" s="57" t="str">
        <f>IF(U39&gt;0,"X","")</f>
        <v/>
      </c>
      <c r="X39" s="46" t="str">
        <f t="shared" si="1"/>
        <v/>
      </c>
      <c r="BB39" s="69"/>
      <c r="BC39" s="69"/>
      <c r="BD39" s="69"/>
      <c r="BE39" s="69"/>
    </row>
    <row r="40" spans="1:57" x14ac:dyDescent="0.2">
      <c r="A40" s="58">
        <v>589420</v>
      </c>
      <c r="B40" s="381" t="s">
        <v>193</v>
      </c>
      <c r="C40" s="468" t="s">
        <v>171</v>
      </c>
      <c r="D40" s="400"/>
      <c r="E40" s="462"/>
      <c r="F40" s="462"/>
      <c r="G40" s="462"/>
      <c r="H40" s="462"/>
      <c r="I40" s="462"/>
      <c r="J40" s="462"/>
      <c r="K40" s="462"/>
      <c r="L40" s="462"/>
      <c r="M40" s="463"/>
      <c r="N40" s="401" t="s">
        <v>18</v>
      </c>
      <c r="O40" s="850"/>
      <c r="P40" s="851"/>
      <c r="Q40" s="851"/>
      <c r="R40" s="409"/>
      <c r="S40" s="817">
        <f t="shared" ref="S40:S65" si="4">IF(O40=0,0,ROUND(O40*R40,2))</f>
        <v>0</v>
      </c>
      <c r="T40" s="818"/>
      <c r="U40" s="422"/>
      <c r="V40" s="423"/>
      <c r="X40" s="46" t="str">
        <f t="shared" si="1"/>
        <v/>
      </c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BB40" s="69"/>
      <c r="BC40" s="69"/>
      <c r="BD40" s="69"/>
      <c r="BE40" s="69"/>
    </row>
    <row r="41" spans="1:57" x14ac:dyDescent="0.2">
      <c r="A41" s="51">
        <v>589190</v>
      </c>
      <c r="B41" s="378" t="s">
        <v>193</v>
      </c>
      <c r="C41" s="469" t="s">
        <v>172</v>
      </c>
      <c r="D41" s="387"/>
      <c r="E41" s="464"/>
      <c r="F41" s="464"/>
      <c r="G41" s="464"/>
      <c r="H41" s="464"/>
      <c r="I41" s="464"/>
      <c r="J41" s="464"/>
      <c r="K41" s="464"/>
      <c r="L41" s="464"/>
      <c r="M41" s="465"/>
      <c r="N41" s="394" t="s">
        <v>18</v>
      </c>
      <c r="O41" s="805"/>
      <c r="P41" s="806"/>
      <c r="Q41" s="806"/>
      <c r="R41" s="395"/>
      <c r="S41" s="807">
        <f t="shared" si="4"/>
        <v>0</v>
      </c>
      <c r="T41" s="808"/>
      <c r="U41" s="424"/>
      <c r="V41" s="396"/>
      <c r="X41" s="46" t="str">
        <f t="shared" si="1"/>
        <v/>
      </c>
      <c r="AX41" s="69"/>
      <c r="AY41" s="69"/>
      <c r="BB41" s="69"/>
      <c r="BC41" s="69"/>
      <c r="BD41" s="69"/>
      <c r="BE41" s="69"/>
    </row>
    <row r="42" spans="1:57" x14ac:dyDescent="0.2">
      <c r="A42" s="51">
        <v>589100</v>
      </c>
      <c r="B42" s="378" t="s">
        <v>193</v>
      </c>
      <c r="C42" s="469" t="s">
        <v>173</v>
      </c>
      <c r="D42" s="387"/>
      <c r="E42" s="464"/>
      <c r="F42" s="464"/>
      <c r="G42" s="464"/>
      <c r="H42" s="464"/>
      <c r="I42" s="464"/>
      <c r="J42" s="464"/>
      <c r="K42" s="464"/>
      <c r="L42" s="464"/>
      <c r="M42" s="465"/>
      <c r="N42" s="394" t="s">
        <v>18</v>
      </c>
      <c r="O42" s="805"/>
      <c r="P42" s="806"/>
      <c r="Q42" s="806"/>
      <c r="R42" s="395"/>
      <c r="S42" s="807">
        <f t="shared" si="4"/>
        <v>0</v>
      </c>
      <c r="T42" s="808"/>
      <c r="U42" s="424"/>
      <c r="V42" s="396"/>
      <c r="X42" s="46" t="str">
        <f t="shared" si="1"/>
        <v/>
      </c>
      <c r="BB42" s="69"/>
      <c r="BC42" s="69"/>
      <c r="BD42" s="69"/>
      <c r="BE42" s="69"/>
    </row>
    <row r="43" spans="1:57" x14ac:dyDescent="0.2">
      <c r="A43" s="49">
        <v>589420</v>
      </c>
      <c r="B43" s="377" t="s">
        <v>193</v>
      </c>
      <c r="C43" s="469" t="s">
        <v>174</v>
      </c>
      <c r="D43" s="387"/>
      <c r="E43" s="464"/>
      <c r="F43" s="464"/>
      <c r="G43" s="464"/>
      <c r="H43" s="464"/>
      <c r="I43" s="464"/>
      <c r="J43" s="464"/>
      <c r="K43" s="464"/>
      <c r="L43" s="464"/>
      <c r="M43" s="465"/>
      <c r="N43" s="394" t="s">
        <v>18</v>
      </c>
      <c r="O43" s="805"/>
      <c r="P43" s="806"/>
      <c r="Q43" s="806"/>
      <c r="R43" s="395"/>
      <c r="S43" s="807">
        <f t="shared" si="4"/>
        <v>0</v>
      </c>
      <c r="T43" s="808"/>
      <c r="U43" s="424"/>
      <c r="V43" s="396"/>
      <c r="X43" s="46" t="str">
        <f t="shared" si="1"/>
        <v/>
      </c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BB43" s="69"/>
      <c r="BC43" s="69"/>
      <c r="BD43" s="69"/>
      <c r="BE43" s="69"/>
    </row>
    <row r="44" spans="1:57" x14ac:dyDescent="0.2">
      <c r="A44" s="53">
        <v>589520</v>
      </c>
      <c r="B44" s="379" t="s">
        <v>193</v>
      </c>
      <c r="C44" s="469" t="s">
        <v>175</v>
      </c>
      <c r="D44" s="387"/>
      <c r="E44" s="464"/>
      <c r="F44" s="464"/>
      <c r="G44" s="464"/>
      <c r="H44" s="464"/>
      <c r="I44" s="464"/>
      <c r="J44" s="464"/>
      <c r="K44" s="464"/>
      <c r="L44" s="464"/>
      <c r="M44" s="465"/>
      <c r="N44" s="394" t="s">
        <v>18</v>
      </c>
      <c r="O44" s="805"/>
      <c r="P44" s="806"/>
      <c r="Q44" s="806"/>
      <c r="R44" s="395"/>
      <c r="S44" s="807">
        <f t="shared" si="4"/>
        <v>0</v>
      </c>
      <c r="T44" s="808"/>
      <c r="U44" s="424"/>
      <c r="V44" s="396"/>
      <c r="X44" s="46" t="str">
        <f t="shared" si="1"/>
        <v/>
      </c>
      <c r="AX44" s="69"/>
      <c r="AY44" s="69"/>
      <c r="BB44" s="69"/>
      <c r="BC44" s="69"/>
      <c r="BD44" s="69"/>
      <c r="BE44" s="69"/>
    </row>
    <row r="45" spans="1:57" x14ac:dyDescent="0.2">
      <c r="A45" s="53">
        <v>589520</v>
      </c>
      <c r="B45" s="379" t="s">
        <v>193</v>
      </c>
      <c r="C45" s="469" t="s">
        <v>176</v>
      </c>
      <c r="D45" s="387"/>
      <c r="E45" s="464"/>
      <c r="F45" s="464"/>
      <c r="G45" s="464"/>
      <c r="H45" s="464"/>
      <c r="I45" s="464"/>
      <c r="J45" s="464"/>
      <c r="K45" s="464"/>
      <c r="L45" s="464"/>
      <c r="M45" s="465"/>
      <c r="N45" s="394" t="s">
        <v>18</v>
      </c>
      <c r="O45" s="805"/>
      <c r="P45" s="806"/>
      <c r="Q45" s="806"/>
      <c r="R45" s="395"/>
      <c r="S45" s="807">
        <f t="shared" si="4"/>
        <v>0</v>
      </c>
      <c r="T45" s="808"/>
      <c r="U45" s="424"/>
      <c r="V45" s="396"/>
      <c r="X45" s="46" t="str">
        <f t="shared" si="1"/>
        <v/>
      </c>
      <c r="AX45" s="69"/>
      <c r="AY45" s="69"/>
      <c r="BB45" s="69"/>
      <c r="BC45" s="69"/>
      <c r="BD45" s="69"/>
      <c r="BE45" s="69"/>
    </row>
    <row r="46" spans="1:57" x14ac:dyDescent="0.2">
      <c r="A46" s="53">
        <v>589520</v>
      </c>
      <c r="B46" s="379" t="s">
        <v>193</v>
      </c>
      <c r="C46" s="469" t="s">
        <v>177</v>
      </c>
      <c r="D46" s="387"/>
      <c r="E46" s="464"/>
      <c r="F46" s="464"/>
      <c r="G46" s="464"/>
      <c r="H46" s="464"/>
      <c r="I46" s="464"/>
      <c r="J46" s="464"/>
      <c r="K46" s="464"/>
      <c r="L46" s="464"/>
      <c r="M46" s="465"/>
      <c r="N46" s="394" t="s">
        <v>18</v>
      </c>
      <c r="O46" s="805"/>
      <c r="P46" s="806"/>
      <c r="Q46" s="806"/>
      <c r="R46" s="395"/>
      <c r="S46" s="807">
        <f t="shared" si="4"/>
        <v>0</v>
      </c>
      <c r="T46" s="808"/>
      <c r="U46" s="424"/>
      <c r="V46" s="396"/>
      <c r="X46" s="46" t="str">
        <f t="shared" si="1"/>
        <v/>
      </c>
      <c r="AX46" s="69"/>
      <c r="AY46" s="69"/>
      <c r="BB46" s="69"/>
      <c r="BC46" s="69"/>
      <c r="BD46" s="69"/>
      <c r="BE46" s="69"/>
    </row>
    <row r="47" spans="1:57" x14ac:dyDescent="0.2">
      <c r="A47" s="53">
        <v>589520</v>
      </c>
      <c r="B47" s="379" t="s">
        <v>193</v>
      </c>
      <c r="C47" s="469" t="s">
        <v>178</v>
      </c>
      <c r="D47" s="387"/>
      <c r="E47" s="464"/>
      <c r="F47" s="464"/>
      <c r="G47" s="464"/>
      <c r="H47" s="464"/>
      <c r="I47" s="464"/>
      <c r="J47" s="464"/>
      <c r="K47" s="464"/>
      <c r="L47" s="464"/>
      <c r="M47" s="465"/>
      <c r="N47" s="394" t="s">
        <v>18</v>
      </c>
      <c r="O47" s="805"/>
      <c r="P47" s="806"/>
      <c r="Q47" s="806"/>
      <c r="R47" s="395"/>
      <c r="S47" s="807">
        <f t="shared" si="4"/>
        <v>0</v>
      </c>
      <c r="T47" s="808"/>
      <c r="U47" s="424"/>
      <c r="V47" s="396"/>
      <c r="X47" s="46" t="str">
        <f t="shared" si="1"/>
        <v/>
      </c>
      <c r="AX47" s="69"/>
      <c r="AY47" s="69"/>
      <c r="BB47" s="69"/>
      <c r="BC47" s="69"/>
      <c r="BD47" s="69"/>
      <c r="BE47" s="69"/>
    </row>
    <row r="48" spans="1:57" x14ac:dyDescent="0.2">
      <c r="A48" s="53">
        <v>589220</v>
      </c>
      <c r="B48" s="379" t="s">
        <v>193</v>
      </c>
      <c r="C48" s="469" t="s">
        <v>194</v>
      </c>
      <c r="D48" s="387"/>
      <c r="E48" s="464"/>
      <c r="F48" s="464"/>
      <c r="G48" s="464"/>
      <c r="H48" s="464"/>
      <c r="I48" s="464"/>
      <c r="J48" s="464"/>
      <c r="K48" s="464"/>
      <c r="L48" s="464"/>
      <c r="M48" s="465"/>
      <c r="N48" s="394" t="s">
        <v>18</v>
      </c>
      <c r="O48" s="805"/>
      <c r="P48" s="806"/>
      <c r="Q48" s="806"/>
      <c r="R48" s="395"/>
      <c r="S48" s="807">
        <f t="shared" si="4"/>
        <v>0</v>
      </c>
      <c r="T48" s="808"/>
      <c r="U48" s="424"/>
      <c r="V48" s="396"/>
      <c r="X48" s="46" t="str">
        <f t="shared" si="1"/>
        <v/>
      </c>
      <c r="AX48" s="69"/>
      <c r="AY48" s="69"/>
      <c r="BB48" s="69"/>
      <c r="BC48" s="69"/>
      <c r="BD48" s="69"/>
      <c r="BE48" s="69"/>
    </row>
    <row r="49" spans="1:57" x14ac:dyDescent="0.2">
      <c r="A49" s="53">
        <v>589320</v>
      </c>
      <c r="B49" s="379" t="s">
        <v>193</v>
      </c>
      <c r="C49" s="469" t="s">
        <v>179</v>
      </c>
      <c r="D49" s="387"/>
      <c r="E49" s="464"/>
      <c r="F49" s="464"/>
      <c r="G49" s="464"/>
      <c r="H49" s="464"/>
      <c r="I49" s="464"/>
      <c r="J49" s="464"/>
      <c r="K49" s="464"/>
      <c r="L49" s="464"/>
      <c r="M49" s="465"/>
      <c r="N49" s="394" t="s">
        <v>18</v>
      </c>
      <c r="O49" s="805"/>
      <c r="P49" s="806"/>
      <c r="Q49" s="806"/>
      <c r="R49" s="395"/>
      <c r="S49" s="807">
        <f t="shared" si="4"/>
        <v>0</v>
      </c>
      <c r="T49" s="808"/>
      <c r="U49" s="424"/>
      <c r="V49" s="396"/>
      <c r="X49" s="46" t="str">
        <f t="shared" si="1"/>
        <v/>
      </c>
      <c r="AX49" s="69"/>
      <c r="AY49" s="69"/>
      <c r="BB49" s="69"/>
      <c r="BC49" s="69"/>
      <c r="BD49" s="69"/>
      <c r="BE49" s="69"/>
    </row>
    <row r="50" spans="1:57" x14ac:dyDescent="0.2">
      <c r="A50" s="53">
        <v>589320</v>
      </c>
      <c r="B50" s="379" t="s">
        <v>193</v>
      </c>
      <c r="C50" s="469" t="s">
        <v>180</v>
      </c>
      <c r="D50" s="387"/>
      <c r="E50" s="464"/>
      <c r="F50" s="464"/>
      <c r="G50" s="464"/>
      <c r="H50" s="464"/>
      <c r="I50" s="464"/>
      <c r="J50" s="464"/>
      <c r="K50" s="464"/>
      <c r="L50" s="464"/>
      <c r="M50" s="465"/>
      <c r="N50" s="394" t="s">
        <v>18</v>
      </c>
      <c r="O50" s="805"/>
      <c r="P50" s="806"/>
      <c r="Q50" s="806"/>
      <c r="R50" s="395"/>
      <c r="S50" s="807">
        <f t="shared" si="4"/>
        <v>0</v>
      </c>
      <c r="T50" s="808"/>
      <c r="U50" s="424"/>
      <c r="V50" s="396"/>
      <c r="X50" s="46" t="str">
        <f t="shared" si="1"/>
        <v/>
      </c>
      <c r="AX50" s="69"/>
      <c r="AY50" s="69"/>
      <c r="BB50" s="69"/>
      <c r="BC50" s="69"/>
      <c r="BD50" s="69"/>
      <c r="BE50" s="69"/>
    </row>
    <row r="51" spans="1:57" x14ac:dyDescent="0.2">
      <c r="A51" s="53">
        <v>589320</v>
      </c>
      <c r="B51" s="379" t="s">
        <v>193</v>
      </c>
      <c r="C51" s="469" t="s">
        <v>181</v>
      </c>
      <c r="D51" s="387"/>
      <c r="E51" s="464"/>
      <c r="F51" s="464"/>
      <c r="G51" s="464"/>
      <c r="H51" s="464"/>
      <c r="I51" s="464"/>
      <c r="J51" s="464"/>
      <c r="K51" s="464"/>
      <c r="L51" s="464"/>
      <c r="M51" s="465"/>
      <c r="N51" s="394" t="s">
        <v>18</v>
      </c>
      <c r="O51" s="805"/>
      <c r="P51" s="806"/>
      <c r="Q51" s="806"/>
      <c r="R51" s="395"/>
      <c r="S51" s="807">
        <f t="shared" si="4"/>
        <v>0</v>
      </c>
      <c r="T51" s="808"/>
      <c r="U51" s="424"/>
      <c r="V51" s="396"/>
      <c r="X51" s="46" t="str">
        <f t="shared" si="1"/>
        <v/>
      </c>
      <c r="AX51" s="69"/>
      <c r="AY51" s="69"/>
      <c r="BB51" s="69"/>
      <c r="BC51" s="69"/>
      <c r="BD51" s="69"/>
      <c r="BE51" s="69"/>
    </row>
    <row r="52" spans="1:57" x14ac:dyDescent="0.2">
      <c r="A52" s="53">
        <v>589520</v>
      </c>
      <c r="B52" s="379" t="s">
        <v>193</v>
      </c>
      <c r="C52" s="469" t="s">
        <v>182</v>
      </c>
      <c r="D52" s="387"/>
      <c r="E52" s="464"/>
      <c r="F52" s="464"/>
      <c r="G52" s="464"/>
      <c r="H52" s="464"/>
      <c r="I52" s="464"/>
      <c r="J52" s="464"/>
      <c r="K52" s="464"/>
      <c r="L52" s="464"/>
      <c r="M52" s="465"/>
      <c r="N52" s="394" t="s">
        <v>18</v>
      </c>
      <c r="O52" s="805"/>
      <c r="P52" s="806"/>
      <c r="Q52" s="806"/>
      <c r="R52" s="395"/>
      <c r="S52" s="807">
        <f t="shared" si="4"/>
        <v>0</v>
      </c>
      <c r="T52" s="808"/>
      <c r="U52" s="424"/>
      <c r="V52" s="396"/>
      <c r="X52" s="46" t="str">
        <f t="shared" si="1"/>
        <v/>
      </c>
      <c r="AX52" s="69"/>
      <c r="AY52" s="69"/>
      <c r="BB52" s="69"/>
      <c r="BC52" s="69"/>
      <c r="BD52" s="69"/>
      <c r="BE52" s="69"/>
    </row>
    <row r="53" spans="1:57" x14ac:dyDescent="0.2">
      <c r="A53" s="53">
        <v>589000</v>
      </c>
      <c r="B53" s="379" t="s">
        <v>193</v>
      </c>
      <c r="C53" s="469" t="s">
        <v>183</v>
      </c>
      <c r="D53" s="387"/>
      <c r="E53" s="464"/>
      <c r="F53" s="464"/>
      <c r="G53" s="464"/>
      <c r="H53" s="464"/>
      <c r="I53" s="464"/>
      <c r="J53" s="464"/>
      <c r="K53" s="464"/>
      <c r="L53" s="464"/>
      <c r="M53" s="465"/>
      <c r="N53" s="394" t="s">
        <v>18</v>
      </c>
      <c r="O53" s="805"/>
      <c r="P53" s="806"/>
      <c r="Q53" s="806"/>
      <c r="R53" s="395"/>
      <c r="S53" s="807">
        <f t="shared" si="4"/>
        <v>0</v>
      </c>
      <c r="T53" s="808"/>
      <c r="U53" s="424"/>
      <c r="V53" s="396"/>
      <c r="X53" s="46" t="str">
        <f t="shared" si="1"/>
        <v/>
      </c>
      <c r="AX53" s="69"/>
      <c r="AY53" s="69"/>
      <c r="BB53" s="69"/>
      <c r="BC53" s="69"/>
      <c r="BD53" s="69"/>
      <c r="BE53" s="69"/>
    </row>
    <row r="54" spans="1:57" x14ac:dyDescent="0.2">
      <c r="A54" s="53">
        <v>589000</v>
      </c>
      <c r="B54" s="379" t="s">
        <v>193</v>
      </c>
      <c r="C54" s="469" t="s">
        <v>184</v>
      </c>
      <c r="D54" s="387"/>
      <c r="E54" s="464"/>
      <c r="F54" s="464"/>
      <c r="G54" s="464"/>
      <c r="H54" s="464"/>
      <c r="I54" s="464"/>
      <c r="J54" s="464"/>
      <c r="K54" s="464"/>
      <c r="L54" s="464"/>
      <c r="M54" s="465"/>
      <c r="N54" s="394" t="s">
        <v>18</v>
      </c>
      <c r="O54" s="805"/>
      <c r="P54" s="806"/>
      <c r="Q54" s="806"/>
      <c r="R54" s="395"/>
      <c r="S54" s="807">
        <f t="shared" si="4"/>
        <v>0</v>
      </c>
      <c r="T54" s="808"/>
      <c r="U54" s="424"/>
      <c r="V54" s="396"/>
      <c r="X54" s="46" t="str">
        <f t="shared" si="1"/>
        <v/>
      </c>
      <c r="AX54" s="69"/>
      <c r="AY54" s="69"/>
      <c r="BB54" s="69"/>
      <c r="BC54" s="69"/>
      <c r="BD54" s="69"/>
      <c r="BE54" s="69"/>
    </row>
    <row r="55" spans="1:57" x14ac:dyDescent="0.2">
      <c r="A55" s="53">
        <v>589000</v>
      </c>
      <c r="B55" s="379" t="s">
        <v>193</v>
      </c>
      <c r="C55" s="469" t="s">
        <v>185</v>
      </c>
      <c r="D55" s="387"/>
      <c r="E55" s="464"/>
      <c r="F55" s="464"/>
      <c r="G55" s="464"/>
      <c r="H55" s="464"/>
      <c r="I55" s="464"/>
      <c r="J55" s="464"/>
      <c r="K55" s="464"/>
      <c r="L55" s="464"/>
      <c r="M55" s="465"/>
      <c r="N55" s="394" t="s">
        <v>18</v>
      </c>
      <c r="O55" s="805"/>
      <c r="P55" s="806"/>
      <c r="Q55" s="806"/>
      <c r="R55" s="395"/>
      <c r="S55" s="807">
        <f t="shared" si="4"/>
        <v>0</v>
      </c>
      <c r="T55" s="808"/>
      <c r="U55" s="424"/>
      <c r="V55" s="396"/>
      <c r="X55" s="46" t="str">
        <f t="shared" si="1"/>
        <v/>
      </c>
      <c r="BB55" s="69"/>
      <c r="BC55" s="69"/>
      <c r="BD55" s="69"/>
      <c r="BE55" s="69"/>
    </row>
    <row r="56" spans="1:57" x14ac:dyDescent="0.2">
      <c r="A56" s="53">
        <v>589000</v>
      </c>
      <c r="B56" s="379" t="s">
        <v>193</v>
      </c>
      <c r="C56" s="469" t="s">
        <v>186</v>
      </c>
      <c r="D56" s="387"/>
      <c r="E56" s="464"/>
      <c r="F56" s="464"/>
      <c r="G56" s="464"/>
      <c r="H56" s="464"/>
      <c r="I56" s="464"/>
      <c r="J56" s="464"/>
      <c r="K56" s="464"/>
      <c r="L56" s="464"/>
      <c r="M56" s="465"/>
      <c r="N56" s="394" t="s">
        <v>18</v>
      </c>
      <c r="O56" s="805"/>
      <c r="P56" s="806"/>
      <c r="Q56" s="806"/>
      <c r="R56" s="395"/>
      <c r="S56" s="807">
        <f t="shared" si="4"/>
        <v>0</v>
      </c>
      <c r="T56" s="808"/>
      <c r="U56" s="424"/>
      <c r="V56" s="396"/>
      <c r="X56" s="46" t="str">
        <f t="shared" si="1"/>
        <v/>
      </c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BB56" s="69"/>
      <c r="BC56" s="69"/>
      <c r="BD56" s="69"/>
      <c r="BE56" s="69"/>
    </row>
    <row r="57" spans="1:57" x14ac:dyDescent="0.2">
      <c r="A57" s="53">
        <v>589000</v>
      </c>
      <c r="B57" s="379" t="s">
        <v>193</v>
      </c>
      <c r="C57" s="469" t="s">
        <v>187</v>
      </c>
      <c r="D57" s="387"/>
      <c r="E57" s="464"/>
      <c r="F57" s="464"/>
      <c r="G57" s="464"/>
      <c r="H57" s="464"/>
      <c r="I57" s="464"/>
      <c r="J57" s="464"/>
      <c r="K57" s="464"/>
      <c r="L57" s="464"/>
      <c r="M57" s="465"/>
      <c r="N57" s="394" t="s">
        <v>18</v>
      </c>
      <c r="O57" s="805"/>
      <c r="P57" s="806"/>
      <c r="Q57" s="806"/>
      <c r="R57" s="395"/>
      <c r="S57" s="807">
        <f t="shared" si="4"/>
        <v>0</v>
      </c>
      <c r="T57" s="808"/>
      <c r="U57" s="424"/>
      <c r="V57" s="396"/>
      <c r="X57" s="46" t="str">
        <f t="shared" si="1"/>
        <v/>
      </c>
      <c r="BB57" s="69"/>
      <c r="BC57" s="69"/>
      <c r="BD57" s="69"/>
      <c r="BE57" s="69"/>
    </row>
    <row r="58" spans="1:57" x14ac:dyDescent="0.2">
      <c r="A58" s="55">
        <v>589000</v>
      </c>
      <c r="B58" s="380" t="s">
        <v>193</v>
      </c>
      <c r="C58" s="469" t="s">
        <v>188</v>
      </c>
      <c r="D58" s="387"/>
      <c r="E58" s="464"/>
      <c r="F58" s="464"/>
      <c r="G58" s="464"/>
      <c r="H58" s="464"/>
      <c r="I58" s="464"/>
      <c r="J58" s="464"/>
      <c r="K58" s="464"/>
      <c r="L58" s="464"/>
      <c r="M58" s="465"/>
      <c r="N58" s="394" t="s">
        <v>18</v>
      </c>
      <c r="O58" s="805"/>
      <c r="P58" s="806"/>
      <c r="Q58" s="806"/>
      <c r="R58" s="395"/>
      <c r="S58" s="807">
        <f t="shared" si="4"/>
        <v>0</v>
      </c>
      <c r="T58" s="808"/>
      <c r="U58" s="424"/>
      <c r="V58" s="396"/>
      <c r="X58" s="46" t="str">
        <f t="shared" si="1"/>
        <v/>
      </c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BB58" s="69"/>
      <c r="BC58" s="69"/>
      <c r="BD58" s="69"/>
      <c r="BE58" s="69"/>
    </row>
    <row r="59" spans="1:57" x14ac:dyDescent="0.2">
      <c r="A59" s="55">
        <v>589000</v>
      </c>
      <c r="B59" s="380" t="s">
        <v>193</v>
      </c>
      <c r="C59" s="469" t="s">
        <v>189</v>
      </c>
      <c r="D59" s="387"/>
      <c r="E59" s="464"/>
      <c r="F59" s="464"/>
      <c r="G59" s="464"/>
      <c r="H59" s="464"/>
      <c r="I59" s="464"/>
      <c r="J59" s="464"/>
      <c r="K59" s="464"/>
      <c r="L59" s="464"/>
      <c r="M59" s="465"/>
      <c r="N59" s="394" t="s">
        <v>18</v>
      </c>
      <c r="O59" s="805"/>
      <c r="P59" s="806"/>
      <c r="Q59" s="806"/>
      <c r="R59" s="395"/>
      <c r="S59" s="807">
        <f t="shared" ref="S59:S61" si="5">IF(O59=0,0,ROUND(O59*R59,2))</f>
        <v>0</v>
      </c>
      <c r="T59" s="808"/>
      <c r="U59" s="424"/>
      <c r="V59" s="396"/>
      <c r="X59" s="46" t="str">
        <f t="shared" ref="X59:X61" si="6">IF(W59="X","x",IF(S59&gt;0,"x",""))</f>
        <v/>
      </c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BB59" s="69"/>
      <c r="BC59" s="69"/>
      <c r="BD59" s="69"/>
      <c r="BE59" s="69"/>
    </row>
    <row r="60" spans="1:57" x14ac:dyDescent="0.2">
      <c r="A60" s="55">
        <v>589000</v>
      </c>
      <c r="B60" s="380" t="s">
        <v>193</v>
      </c>
      <c r="C60" s="469" t="s">
        <v>190</v>
      </c>
      <c r="D60" s="387"/>
      <c r="E60" s="464"/>
      <c r="F60" s="464"/>
      <c r="G60" s="464"/>
      <c r="H60" s="464"/>
      <c r="I60" s="464"/>
      <c r="J60" s="464"/>
      <c r="K60" s="464"/>
      <c r="L60" s="464"/>
      <c r="M60" s="465"/>
      <c r="N60" s="394" t="s">
        <v>18</v>
      </c>
      <c r="O60" s="805"/>
      <c r="P60" s="806"/>
      <c r="Q60" s="806"/>
      <c r="R60" s="395"/>
      <c r="S60" s="807">
        <f t="shared" si="5"/>
        <v>0</v>
      </c>
      <c r="T60" s="808"/>
      <c r="U60" s="424"/>
      <c r="V60" s="396"/>
      <c r="X60" s="46" t="str">
        <f t="shared" si="6"/>
        <v/>
      </c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BB60" s="69"/>
      <c r="BC60" s="69"/>
      <c r="BD60" s="69"/>
      <c r="BE60" s="69"/>
    </row>
    <row r="61" spans="1:57" x14ac:dyDescent="0.2">
      <c r="A61" s="55">
        <v>589000</v>
      </c>
      <c r="B61" s="380" t="s">
        <v>193</v>
      </c>
      <c r="C61" s="469" t="s">
        <v>191</v>
      </c>
      <c r="D61" s="387"/>
      <c r="E61" s="464"/>
      <c r="F61" s="464"/>
      <c r="G61" s="464"/>
      <c r="H61" s="464"/>
      <c r="I61" s="464"/>
      <c r="J61" s="464"/>
      <c r="K61" s="464"/>
      <c r="L61" s="464"/>
      <c r="M61" s="465"/>
      <c r="N61" s="394" t="s">
        <v>18</v>
      </c>
      <c r="O61" s="805"/>
      <c r="P61" s="806"/>
      <c r="Q61" s="806"/>
      <c r="R61" s="395"/>
      <c r="S61" s="807">
        <f t="shared" si="5"/>
        <v>0</v>
      </c>
      <c r="T61" s="808"/>
      <c r="U61" s="424"/>
      <c r="V61" s="396"/>
      <c r="X61" s="46" t="str">
        <f t="shared" si="6"/>
        <v/>
      </c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BB61" s="69"/>
      <c r="BC61" s="69"/>
      <c r="BD61" s="69"/>
      <c r="BE61" s="69"/>
    </row>
    <row r="62" spans="1:57" x14ac:dyDescent="0.2">
      <c r="A62" s="53">
        <v>589030</v>
      </c>
      <c r="B62" s="379" t="s">
        <v>193</v>
      </c>
      <c r="C62" s="469" t="s">
        <v>196</v>
      </c>
      <c r="D62" s="387"/>
      <c r="E62" s="464"/>
      <c r="F62" s="464"/>
      <c r="G62" s="464"/>
      <c r="H62" s="464"/>
      <c r="I62" s="464"/>
      <c r="J62" s="464"/>
      <c r="K62" s="464"/>
      <c r="L62" s="464"/>
      <c r="M62" s="465"/>
      <c r="N62" s="394" t="s">
        <v>18</v>
      </c>
      <c r="O62" s="805"/>
      <c r="P62" s="806"/>
      <c r="Q62" s="806"/>
      <c r="R62" s="395"/>
      <c r="S62" s="807">
        <f t="shared" si="4"/>
        <v>0</v>
      </c>
      <c r="T62" s="808"/>
      <c r="U62" s="424"/>
      <c r="V62" s="396"/>
      <c r="X62" s="46" t="str">
        <f t="shared" si="1"/>
        <v/>
      </c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BB62" s="69"/>
      <c r="BC62" s="69"/>
      <c r="BD62" s="69"/>
      <c r="BE62" s="69"/>
    </row>
    <row r="63" spans="1:57" x14ac:dyDescent="0.2">
      <c r="A63" s="53">
        <v>589040</v>
      </c>
      <c r="B63" s="379" t="s">
        <v>193</v>
      </c>
      <c r="C63" s="469" t="s">
        <v>197</v>
      </c>
      <c r="D63" s="387"/>
      <c r="E63" s="464"/>
      <c r="F63" s="464"/>
      <c r="G63" s="464"/>
      <c r="H63" s="464"/>
      <c r="I63" s="464"/>
      <c r="J63" s="464"/>
      <c r="K63" s="464"/>
      <c r="L63" s="464"/>
      <c r="M63" s="465"/>
      <c r="N63" s="394" t="s">
        <v>18</v>
      </c>
      <c r="O63" s="805"/>
      <c r="P63" s="806"/>
      <c r="Q63" s="806"/>
      <c r="R63" s="395"/>
      <c r="S63" s="807">
        <f t="shared" ref="S63:S64" si="7">IF(O63=0,0,ROUND(O63*R63,2))</f>
        <v>0</v>
      </c>
      <c r="T63" s="808"/>
      <c r="U63" s="424"/>
      <c r="V63" s="396"/>
      <c r="X63" s="46" t="str">
        <f t="shared" ref="X63:X64" si="8">IF(W63="X","x",IF(S63&gt;0,"x",""))</f>
        <v/>
      </c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BB63" s="69"/>
      <c r="BC63" s="69"/>
      <c r="BD63" s="69"/>
      <c r="BE63" s="69"/>
    </row>
    <row r="64" spans="1:57" x14ac:dyDescent="0.2">
      <c r="A64" s="53">
        <v>589060</v>
      </c>
      <c r="B64" s="379" t="s">
        <v>193</v>
      </c>
      <c r="C64" s="469" t="s">
        <v>198</v>
      </c>
      <c r="D64" s="387"/>
      <c r="E64" s="464"/>
      <c r="F64" s="464"/>
      <c r="G64" s="464"/>
      <c r="H64" s="464"/>
      <c r="I64" s="464"/>
      <c r="J64" s="464"/>
      <c r="K64" s="464"/>
      <c r="L64" s="464"/>
      <c r="M64" s="465"/>
      <c r="N64" s="394" t="s">
        <v>18</v>
      </c>
      <c r="O64" s="805"/>
      <c r="P64" s="806"/>
      <c r="Q64" s="806"/>
      <c r="R64" s="395"/>
      <c r="S64" s="807">
        <f t="shared" si="7"/>
        <v>0</v>
      </c>
      <c r="T64" s="808"/>
      <c r="U64" s="424"/>
      <c r="V64" s="396"/>
      <c r="X64" s="46" t="str">
        <f t="shared" si="8"/>
        <v/>
      </c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BB64" s="69"/>
      <c r="BC64" s="69"/>
      <c r="BD64" s="69"/>
      <c r="BE64" s="69"/>
    </row>
    <row r="65" spans="1:57" x14ac:dyDescent="0.2">
      <c r="A65" s="53">
        <v>589050</v>
      </c>
      <c r="B65" s="379" t="s">
        <v>193</v>
      </c>
      <c r="C65" s="469" t="s">
        <v>192</v>
      </c>
      <c r="D65" s="387"/>
      <c r="E65" s="464"/>
      <c r="F65" s="464"/>
      <c r="G65" s="464"/>
      <c r="H65" s="464"/>
      <c r="I65" s="464"/>
      <c r="J65" s="464"/>
      <c r="K65" s="464"/>
      <c r="L65" s="464"/>
      <c r="M65" s="465"/>
      <c r="N65" s="394" t="s">
        <v>18</v>
      </c>
      <c r="O65" s="805"/>
      <c r="P65" s="806"/>
      <c r="Q65" s="806"/>
      <c r="R65" s="395"/>
      <c r="S65" s="807">
        <f t="shared" si="4"/>
        <v>0</v>
      </c>
      <c r="T65" s="808"/>
      <c r="U65" s="424"/>
      <c r="V65" s="396"/>
      <c r="X65" s="46" t="str">
        <f t="shared" si="1"/>
        <v/>
      </c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BB65" s="69"/>
      <c r="BC65" s="69"/>
      <c r="BD65" s="69"/>
      <c r="BE65" s="69"/>
    </row>
    <row r="66" spans="1:57" ht="10.8" thickBot="1" x14ac:dyDescent="0.25">
      <c r="A66" s="415">
        <v>589180</v>
      </c>
      <c r="B66" s="494" t="s">
        <v>193</v>
      </c>
      <c r="C66" s="470" t="s">
        <v>199</v>
      </c>
      <c r="D66" s="410"/>
      <c r="E66" s="466"/>
      <c r="F66" s="466"/>
      <c r="G66" s="466"/>
      <c r="H66" s="466"/>
      <c r="I66" s="466"/>
      <c r="J66" s="466"/>
      <c r="K66" s="466"/>
      <c r="L66" s="466"/>
      <c r="M66" s="467"/>
      <c r="N66" s="416" t="s">
        <v>18</v>
      </c>
      <c r="O66" s="821"/>
      <c r="P66" s="822"/>
      <c r="Q66" s="822"/>
      <c r="R66" s="411"/>
      <c r="S66" s="809">
        <f t="shared" ref="S66" si="9">IF(O66=0,0,ROUND(O66*R66,2))</f>
        <v>0</v>
      </c>
      <c r="T66" s="810"/>
      <c r="U66" s="425"/>
      <c r="V66" s="426"/>
      <c r="X66" s="46" t="str">
        <f t="shared" si="1"/>
        <v/>
      </c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BB66" s="69"/>
      <c r="BC66" s="69"/>
      <c r="BD66" s="69"/>
      <c r="BE66" s="69"/>
    </row>
    <row r="67" spans="1:57" ht="10.8" thickBot="1" x14ac:dyDescent="0.25">
      <c r="A67" s="405" t="s">
        <v>20</v>
      </c>
      <c r="B67" s="406"/>
      <c r="C67" s="25"/>
      <c r="D67" s="25"/>
      <c r="E67" s="384"/>
      <c r="F67" s="385"/>
      <c r="G67" s="384"/>
      <c r="H67" s="384"/>
      <c r="I67" s="384"/>
      <c r="J67" s="384"/>
      <c r="K67" s="384"/>
      <c r="L67" s="384"/>
      <c r="M67" s="386"/>
      <c r="N67" s="384"/>
      <c r="O67" s="384"/>
      <c r="P67" s="386"/>
      <c r="Q67" s="386"/>
      <c r="R67" s="407"/>
      <c r="S67" s="408"/>
      <c r="T67" s="408"/>
      <c r="U67" s="408"/>
      <c r="V67" s="426"/>
      <c r="W67" s="59" t="s">
        <v>20</v>
      </c>
      <c r="X67" s="46" t="str">
        <f t="shared" si="1"/>
        <v>x</v>
      </c>
      <c r="BB67" s="69"/>
      <c r="BC67" s="69"/>
      <c r="BD67" s="69"/>
      <c r="BE67" s="69"/>
    </row>
    <row r="68" spans="1:57" ht="10.8" thickBot="1" x14ac:dyDescent="0.25">
      <c r="A68" s="61" t="s">
        <v>20</v>
      </c>
      <c r="B68" s="62"/>
      <c r="C68" s="127" t="s">
        <v>21</v>
      </c>
      <c r="D68" s="63"/>
      <c r="E68" s="64"/>
      <c r="F68" s="65"/>
      <c r="G68" s="64"/>
      <c r="H68" s="64"/>
      <c r="I68" s="64"/>
      <c r="J68" s="64"/>
      <c r="K68" s="64" t="str">
        <f t="shared" ref="K68:L68" si="10">IF(ISBLANK(G68),"",SUM(F68:G68))</f>
        <v/>
      </c>
      <c r="L68" s="64" t="str">
        <f t="shared" si="10"/>
        <v/>
      </c>
      <c r="M68" s="64"/>
      <c r="N68" s="64"/>
      <c r="O68" s="64"/>
      <c r="P68" s="64"/>
      <c r="Q68" s="64"/>
      <c r="R68" s="66"/>
      <c r="S68" s="428">
        <f>SUBTOTAL(9,S11:S66)</f>
        <v>0</v>
      </c>
      <c r="T68" s="429"/>
      <c r="U68" s="428">
        <f>SUBTOTAL(9,U11:U66)</f>
        <v>0</v>
      </c>
      <c r="V68" s="430"/>
      <c r="W68" s="59" t="s">
        <v>20</v>
      </c>
      <c r="X68" s="46" t="str">
        <f t="shared" si="1"/>
        <v>x</v>
      </c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BB68" s="69"/>
      <c r="BC68" s="69"/>
      <c r="BD68" s="69"/>
      <c r="BE68" s="69"/>
    </row>
    <row r="69" spans="1:57" ht="10.8" thickBot="1" x14ac:dyDescent="0.25">
      <c r="A69" s="61" t="s">
        <v>20</v>
      </c>
      <c r="B69" s="62"/>
      <c r="C69" s="63" t="s">
        <v>55</v>
      </c>
      <c r="D69" s="63"/>
      <c r="E69" s="64"/>
      <c r="F69" s="65"/>
      <c r="G69" s="64"/>
      <c r="H69" s="64"/>
      <c r="I69" s="64"/>
      <c r="J69" s="64"/>
      <c r="K69" s="64" t="str">
        <f t="shared" ref="K69" si="11">IF(ISBLANK(G69),"",SUM(F69:G69))</f>
        <v/>
      </c>
      <c r="L69" s="64" t="str">
        <f t="shared" ref="L69" si="12">IF(ISBLANK(H69),"",SUM(G69:H69))</f>
        <v/>
      </c>
      <c r="M69" s="64"/>
      <c r="N69" s="64"/>
      <c r="O69" s="64"/>
      <c r="P69" s="64"/>
      <c r="Q69" s="64"/>
      <c r="R69" s="70"/>
      <c r="S69" s="428"/>
      <c r="T69" s="429"/>
      <c r="U69" s="428">
        <f>J8</f>
        <v>0</v>
      </c>
      <c r="V69" s="430"/>
      <c r="W69" s="59" t="s">
        <v>20</v>
      </c>
      <c r="X69" s="46" t="str">
        <f t="shared" si="1"/>
        <v>x</v>
      </c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BB69" s="69"/>
      <c r="BC69" s="69"/>
      <c r="BD69" s="69"/>
      <c r="BE69" s="69"/>
    </row>
    <row r="70" spans="1:57" x14ac:dyDescent="0.2">
      <c r="AX70" s="69"/>
      <c r="AY70" s="69"/>
      <c r="BB70" s="69"/>
      <c r="BC70" s="69"/>
      <c r="BD70" s="69"/>
      <c r="BE70" s="69"/>
    </row>
    <row r="71" spans="1:57" ht="30.6" hidden="1" x14ac:dyDescent="0.2">
      <c r="J71" s="247" t="s">
        <v>130</v>
      </c>
      <c r="K71" s="8"/>
      <c r="L71" s="8"/>
      <c r="M71" s="8"/>
      <c r="N71" s="8"/>
      <c r="O71" s="8"/>
      <c r="P71" s="8"/>
      <c r="Q71" s="8"/>
      <c r="R71" s="248"/>
      <c r="S71" s="249" t="s">
        <v>131</v>
      </c>
      <c r="T71" s="249" t="s">
        <v>133</v>
      </c>
      <c r="U71" s="250" t="s">
        <v>132</v>
      </c>
      <c r="BB71" s="69"/>
      <c r="BC71" s="69"/>
      <c r="BD71" s="69"/>
      <c r="BE71" s="69"/>
    </row>
    <row r="72" spans="1:57" ht="10.8" hidden="1" thickBot="1" x14ac:dyDescent="0.25">
      <c r="J72" s="148"/>
      <c r="K72" s="144"/>
      <c r="L72" s="144"/>
      <c r="M72" s="144"/>
      <c r="N72" s="144"/>
      <c r="O72" s="144"/>
      <c r="P72" s="144"/>
      <c r="Q72" s="144"/>
      <c r="R72" s="251"/>
      <c r="S72" s="252"/>
      <c r="T72" s="253" t="s">
        <v>134</v>
      </c>
      <c r="U72" s="254" t="s">
        <v>135</v>
      </c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BB72" s="69"/>
      <c r="BC72" s="69"/>
      <c r="BD72" s="69"/>
      <c r="BE72" s="69"/>
    </row>
    <row r="73" spans="1:57" ht="10.8" hidden="1" thickBot="1" x14ac:dyDescent="0.25">
      <c r="J73" s="244" t="s">
        <v>116</v>
      </c>
      <c r="K73" s="231"/>
      <c r="L73" s="231"/>
      <c r="M73" s="231"/>
      <c r="N73" s="231"/>
      <c r="O73" s="231"/>
      <c r="P73" s="231"/>
      <c r="Q73" s="232"/>
      <c r="R73" s="245">
        <f>IF(U32=0,0,S32/U32)</f>
        <v>0</v>
      </c>
      <c r="S73" s="255">
        <f>K34</f>
        <v>0</v>
      </c>
      <c r="T73" s="255">
        <f>L34</f>
        <v>0</v>
      </c>
      <c r="U73" s="256">
        <f>M34</f>
        <v>0</v>
      </c>
      <c r="AX73" s="69"/>
      <c r="AY73" s="69"/>
      <c r="BB73" s="69"/>
      <c r="BC73" s="69"/>
      <c r="BD73" s="69"/>
      <c r="BE73" s="69"/>
    </row>
    <row r="74" spans="1:57" ht="10.8" hidden="1" thickBot="1" x14ac:dyDescent="0.25">
      <c r="J74" s="244" t="s">
        <v>117</v>
      </c>
      <c r="K74" s="231"/>
      <c r="L74" s="231"/>
      <c r="M74" s="231"/>
      <c r="N74" s="231"/>
      <c r="O74" s="231"/>
      <c r="P74" s="231"/>
      <c r="Q74" s="232"/>
      <c r="R74" s="245">
        <f>IF(U65=0,0,S65/U65)</f>
        <v>0</v>
      </c>
      <c r="S74" s="246">
        <f>K38</f>
        <v>0</v>
      </c>
      <c r="T74" s="246">
        <f>L38</f>
        <v>0</v>
      </c>
      <c r="U74" s="257">
        <f>M38</f>
        <v>0</v>
      </c>
      <c r="BB74" s="69"/>
      <c r="BC74" s="69"/>
      <c r="BD74" s="69"/>
      <c r="BE74" s="69"/>
    </row>
    <row r="75" spans="1:57" ht="10.8" hidden="1" thickBot="1" x14ac:dyDescent="0.25">
      <c r="J75" s="244" t="s">
        <v>118</v>
      </c>
      <c r="K75" s="231"/>
      <c r="L75" s="231"/>
      <c r="M75" s="231"/>
      <c r="N75" s="231"/>
      <c r="O75" s="231"/>
      <c r="P75" s="231"/>
      <c r="Q75" s="232"/>
      <c r="R75" s="245">
        <f>IF(U62=0,0,S62/U62)</f>
        <v>0</v>
      </c>
      <c r="S75" s="246">
        <f>K37</f>
        <v>0</v>
      </c>
      <c r="T75" s="246">
        <f>L37</f>
        <v>0</v>
      </c>
      <c r="U75" s="257">
        <f>M37</f>
        <v>0</v>
      </c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BB75" s="69"/>
      <c r="BC75" s="69"/>
      <c r="BD75" s="69"/>
      <c r="BE75" s="69"/>
    </row>
    <row r="76" spans="1:57" ht="10.8" hidden="1" thickBot="1" x14ac:dyDescent="0.25">
      <c r="J76" s="244" t="s">
        <v>125</v>
      </c>
      <c r="K76" s="231"/>
      <c r="L76" s="231"/>
      <c r="M76" s="231"/>
      <c r="N76" s="231"/>
      <c r="O76" s="231"/>
      <c r="P76" s="231"/>
      <c r="Q76" s="232"/>
      <c r="R76" s="245">
        <f>IF(U23=0,0,S23/U23)</f>
        <v>0</v>
      </c>
      <c r="S76" s="246">
        <f>K23</f>
        <v>0</v>
      </c>
      <c r="T76" s="246">
        <f>L23</f>
        <v>0</v>
      </c>
      <c r="U76" s="257">
        <f>M23</f>
        <v>0</v>
      </c>
      <c r="AX76" s="69"/>
      <c r="AY76" s="69"/>
      <c r="BB76" s="69"/>
      <c r="BC76" s="69"/>
      <c r="BD76" s="69"/>
      <c r="BE76" s="69"/>
    </row>
    <row r="77" spans="1:57" ht="10.8" hidden="1" thickBot="1" x14ac:dyDescent="0.25">
      <c r="J77" s="244" t="s">
        <v>119</v>
      </c>
      <c r="K77" s="231"/>
      <c r="L77" s="231"/>
      <c r="M77" s="231"/>
      <c r="N77" s="231"/>
      <c r="O77" s="231"/>
      <c r="P77" s="231"/>
      <c r="Q77" s="232"/>
      <c r="R77" s="245">
        <f>IF(U14=0,0,S14/U14)</f>
        <v>0</v>
      </c>
      <c r="S77" s="246">
        <f>K14</f>
        <v>0</v>
      </c>
      <c r="T77" s="246">
        <f>L14</f>
        <v>0</v>
      </c>
      <c r="U77" s="257">
        <f>M14</f>
        <v>0</v>
      </c>
      <c r="BB77" s="69"/>
      <c r="BC77" s="69"/>
      <c r="BD77" s="69"/>
      <c r="BE77" s="69"/>
    </row>
    <row r="78" spans="1:57" ht="10.8" hidden="1" thickBot="1" x14ac:dyDescent="0.25">
      <c r="J78" s="244" t="s">
        <v>120</v>
      </c>
      <c r="K78" s="231"/>
      <c r="L78" s="231"/>
      <c r="M78" s="231"/>
      <c r="N78" s="231"/>
      <c r="O78" s="231"/>
      <c r="P78" s="231"/>
      <c r="Q78" s="232"/>
      <c r="R78" s="245">
        <f>IF(U13=0,0,S13/U13)</f>
        <v>0</v>
      </c>
      <c r="S78" s="246">
        <f>K13</f>
        <v>0</v>
      </c>
      <c r="T78" s="246">
        <f>L13</f>
        <v>0</v>
      </c>
      <c r="U78" s="257">
        <f>M13</f>
        <v>0</v>
      </c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BB78" s="69"/>
      <c r="BC78" s="69"/>
      <c r="BD78" s="69"/>
      <c r="BE78" s="69"/>
    </row>
    <row r="79" spans="1:57" ht="10.8" hidden="1" thickBot="1" x14ac:dyDescent="0.25">
      <c r="J79" s="244" t="s">
        <v>121</v>
      </c>
      <c r="K79" s="231"/>
      <c r="L79" s="231"/>
      <c r="M79" s="231"/>
      <c r="N79" s="231"/>
      <c r="O79" s="231"/>
      <c r="P79" s="231"/>
      <c r="Q79" s="232"/>
      <c r="R79" s="245">
        <f>IF(U24=0,0,S24/U24)</f>
        <v>0</v>
      </c>
      <c r="S79" s="246">
        <f>K24</f>
        <v>0</v>
      </c>
      <c r="T79" s="246">
        <f>L24</f>
        <v>0</v>
      </c>
      <c r="U79" s="257">
        <f>M24</f>
        <v>0</v>
      </c>
      <c r="BB79" s="69"/>
      <c r="BC79" s="69"/>
      <c r="BD79" s="69"/>
      <c r="BE79" s="69"/>
    </row>
    <row r="80" spans="1:57" ht="10.8" hidden="1" thickBot="1" x14ac:dyDescent="0.25">
      <c r="J80" s="244" t="s">
        <v>122</v>
      </c>
      <c r="K80" s="231"/>
      <c r="L80" s="231"/>
      <c r="M80" s="231"/>
      <c r="N80" s="231"/>
      <c r="O80" s="231"/>
      <c r="P80" s="231"/>
      <c r="Q80" s="232"/>
      <c r="R80" s="245">
        <f>IF(U33=0,0,S33/U33)</f>
        <v>0</v>
      </c>
      <c r="S80" s="246">
        <f>K33</f>
        <v>0</v>
      </c>
      <c r="T80" s="246">
        <f>L33</f>
        <v>0</v>
      </c>
      <c r="U80" s="257">
        <f>M33</f>
        <v>0</v>
      </c>
      <c r="BB80" s="69"/>
      <c r="BC80" s="69"/>
      <c r="BD80" s="69"/>
      <c r="BE80" s="69"/>
    </row>
    <row r="81" spans="10:57" ht="10.8" hidden="1" thickBot="1" x14ac:dyDescent="0.25">
      <c r="J81" s="244" t="s">
        <v>123</v>
      </c>
      <c r="K81" s="231"/>
      <c r="L81" s="231"/>
      <c r="M81" s="231"/>
      <c r="N81" s="231"/>
      <c r="O81" s="231"/>
      <c r="P81" s="231"/>
      <c r="Q81" s="232"/>
      <c r="R81" s="245">
        <f>IF(U18=0,0,S18/U18)</f>
        <v>0</v>
      </c>
      <c r="S81" s="246">
        <f>K18</f>
        <v>0</v>
      </c>
      <c r="T81" s="246">
        <f>L18</f>
        <v>0</v>
      </c>
      <c r="U81" s="257">
        <f>M18</f>
        <v>0</v>
      </c>
      <c r="BB81" s="69"/>
      <c r="BC81" s="69"/>
      <c r="BD81" s="69"/>
      <c r="BE81" s="69"/>
    </row>
    <row r="82" spans="10:57" ht="10.8" hidden="1" thickBot="1" x14ac:dyDescent="0.25">
      <c r="J82" s="244" t="s">
        <v>126</v>
      </c>
      <c r="K82" s="231"/>
      <c r="L82" s="231"/>
      <c r="M82" s="231"/>
      <c r="N82" s="231"/>
      <c r="O82" s="231"/>
      <c r="P82" s="231"/>
      <c r="Q82" s="232"/>
      <c r="R82" s="245">
        <f>IF(U21=0,0,S21/U21)</f>
        <v>0</v>
      </c>
      <c r="S82" s="246">
        <f>K21</f>
        <v>0</v>
      </c>
      <c r="T82" s="246">
        <f>L21</f>
        <v>0</v>
      </c>
      <c r="U82" s="257">
        <f>M21</f>
        <v>0</v>
      </c>
      <c r="BB82" s="69"/>
      <c r="BC82" s="69"/>
      <c r="BD82" s="69"/>
      <c r="BE82" s="69"/>
    </row>
    <row r="83" spans="10:57" ht="10.8" hidden="1" thickBot="1" x14ac:dyDescent="0.25">
      <c r="J83" s="244" t="s">
        <v>124</v>
      </c>
      <c r="K83" s="231"/>
      <c r="L83" s="231"/>
      <c r="M83" s="231"/>
      <c r="N83" s="231"/>
      <c r="O83" s="231"/>
      <c r="P83" s="231"/>
      <c r="Q83" s="232"/>
      <c r="R83" s="245">
        <f>IF(U23=0,0,S23/U23)</f>
        <v>0</v>
      </c>
      <c r="S83" s="246">
        <f>K23</f>
        <v>0</v>
      </c>
      <c r="T83" s="246">
        <f>L23</f>
        <v>0</v>
      </c>
      <c r="U83" s="257">
        <f>M23</f>
        <v>0</v>
      </c>
      <c r="BB83" s="69"/>
      <c r="BC83" s="69"/>
      <c r="BD83" s="69"/>
      <c r="BE83" s="69"/>
    </row>
    <row r="84" spans="10:57" ht="10.8" hidden="1" thickBot="1" x14ac:dyDescent="0.25">
      <c r="J84" s="244" t="s">
        <v>127</v>
      </c>
      <c r="K84" s="231"/>
      <c r="L84" s="231"/>
      <c r="M84" s="231"/>
      <c r="N84" s="231"/>
      <c r="O84" s="231"/>
      <c r="P84" s="231"/>
      <c r="Q84" s="232"/>
      <c r="R84" s="245">
        <f>IF(U27=0,0,S27/U27)</f>
        <v>0</v>
      </c>
      <c r="S84" s="246">
        <f t="shared" ref="S84:U86" si="13">K27</f>
        <v>0</v>
      </c>
      <c r="T84" s="246">
        <f t="shared" si="13"/>
        <v>0</v>
      </c>
      <c r="U84" s="257">
        <f t="shared" si="13"/>
        <v>0</v>
      </c>
      <c r="BB84" s="69"/>
      <c r="BC84" s="69"/>
      <c r="BD84" s="69"/>
      <c r="BE84" s="69"/>
    </row>
    <row r="85" spans="10:57" ht="10.8" hidden="1" thickBot="1" x14ac:dyDescent="0.25">
      <c r="J85" s="244" t="s">
        <v>128</v>
      </c>
      <c r="K85" s="231"/>
      <c r="L85" s="231"/>
      <c r="M85" s="231"/>
      <c r="N85" s="231"/>
      <c r="O85" s="231"/>
      <c r="P85" s="231"/>
      <c r="Q85" s="232"/>
      <c r="R85" s="245">
        <f>IF(U28=0,0,S28/U28)</f>
        <v>0</v>
      </c>
      <c r="S85" s="246">
        <f t="shared" si="13"/>
        <v>0</v>
      </c>
      <c r="T85" s="246">
        <f t="shared" si="13"/>
        <v>0</v>
      </c>
      <c r="U85" s="257">
        <f t="shared" si="13"/>
        <v>0</v>
      </c>
      <c r="BB85" s="69"/>
      <c r="BC85" s="69"/>
      <c r="BD85" s="69"/>
      <c r="BE85" s="69"/>
    </row>
    <row r="86" spans="10:57" ht="10.8" hidden="1" thickBot="1" x14ac:dyDescent="0.25">
      <c r="J86" s="244" t="s">
        <v>129</v>
      </c>
      <c r="K86" s="231"/>
      <c r="L86" s="231"/>
      <c r="M86" s="231"/>
      <c r="N86" s="231"/>
      <c r="O86" s="231"/>
      <c r="P86" s="231"/>
      <c r="Q86" s="232"/>
      <c r="R86" s="245">
        <f>IF(U29=0,0,S29/U29)</f>
        <v>0</v>
      </c>
      <c r="S86" s="258">
        <f t="shared" si="13"/>
        <v>0</v>
      </c>
      <c r="T86" s="258">
        <f t="shared" si="13"/>
        <v>0</v>
      </c>
      <c r="U86" s="259">
        <f t="shared" si="13"/>
        <v>0</v>
      </c>
      <c r="BB86" s="69"/>
      <c r="BC86" s="69"/>
      <c r="BD86" s="69"/>
      <c r="BE86" s="69"/>
    </row>
    <row r="87" spans="10:57" hidden="1" x14ac:dyDescent="0.2">
      <c r="BB87" s="69"/>
      <c r="BC87" s="69"/>
      <c r="BD87" s="69"/>
      <c r="BE87" s="69"/>
    </row>
    <row r="88" spans="10:57" x14ac:dyDescent="0.2">
      <c r="BB88" s="69"/>
      <c r="BC88" s="69"/>
      <c r="BD88" s="69"/>
      <c r="BE88" s="69"/>
    </row>
    <row r="89" spans="10:57" x14ac:dyDescent="0.2">
      <c r="BB89" s="69"/>
      <c r="BC89" s="69"/>
      <c r="BD89" s="69"/>
      <c r="BE89" s="69"/>
    </row>
    <row r="90" spans="10:57" x14ac:dyDescent="0.2">
      <c r="BB90" s="69"/>
      <c r="BC90" s="69"/>
      <c r="BD90" s="69"/>
      <c r="BE90" s="69"/>
    </row>
    <row r="91" spans="10:57" x14ac:dyDescent="0.2">
      <c r="BB91" s="69"/>
      <c r="BC91" s="69"/>
      <c r="BD91" s="69"/>
      <c r="BE91" s="69"/>
    </row>
    <row r="92" spans="10:57" x14ac:dyDescent="0.2">
      <c r="BB92" s="69"/>
      <c r="BC92" s="69"/>
      <c r="BD92" s="69"/>
      <c r="BE92" s="69"/>
    </row>
    <row r="93" spans="10:57" x14ac:dyDescent="0.2">
      <c r="BB93" s="69"/>
      <c r="BC93" s="69"/>
      <c r="BD93" s="69"/>
      <c r="BE93" s="69"/>
    </row>
    <row r="94" spans="10:57" x14ac:dyDescent="0.2">
      <c r="BB94" s="69"/>
      <c r="BC94" s="69"/>
      <c r="BD94" s="69"/>
      <c r="BE94" s="69"/>
    </row>
    <row r="95" spans="10:57" x14ac:dyDescent="0.2">
      <c r="BB95" s="69"/>
      <c r="BC95" s="69"/>
      <c r="BD95" s="69"/>
      <c r="BE95" s="69"/>
    </row>
    <row r="96" spans="10:57" x14ac:dyDescent="0.2">
      <c r="BB96" s="69"/>
      <c r="BC96" s="69"/>
      <c r="BD96" s="69"/>
      <c r="BE96" s="69"/>
    </row>
    <row r="97" spans="54:57" x14ac:dyDescent="0.2">
      <c r="BB97" s="69"/>
      <c r="BC97" s="69"/>
      <c r="BD97" s="69"/>
      <c r="BE97" s="69"/>
    </row>
    <row r="98" spans="54:57" x14ac:dyDescent="0.2">
      <c r="BB98" s="69"/>
      <c r="BC98" s="69"/>
      <c r="BD98" s="69"/>
      <c r="BE98" s="69"/>
    </row>
    <row r="99" spans="54:57" x14ac:dyDescent="0.2">
      <c r="BB99" s="69"/>
      <c r="BC99" s="69"/>
      <c r="BD99" s="69"/>
      <c r="BE99" s="69"/>
    </row>
    <row r="100" spans="54:57" x14ac:dyDescent="0.2">
      <c r="BB100" s="69"/>
      <c r="BC100" s="69"/>
      <c r="BD100" s="69"/>
      <c r="BE100" s="69"/>
    </row>
    <row r="101" spans="54:57" x14ac:dyDescent="0.2">
      <c r="BB101" s="69"/>
      <c r="BC101" s="69"/>
      <c r="BD101" s="69"/>
      <c r="BE101" s="69"/>
    </row>
    <row r="102" spans="54:57" x14ac:dyDescent="0.2">
      <c r="BB102" s="69"/>
      <c r="BC102" s="69"/>
      <c r="BD102" s="69"/>
      <c r="BE102" s="69"/>
    </row>
    <row r="103" spans="54:57" x14ac:dyDescent="0.2">
      <c r="BB103" s="69"/>
      <c r="BC103" s="69"/>
      <c r="BD103" s="69"/>
      <c r="BE103" s="69"/>
    </row>
    <row r="104" spans="54:57" x14ac:dyDescent="0.2">
      <c r="BB104" s="69"/>
      <c r="BC104" s="69"/>
      <c r="BD104" s="69"/>
      <c r="BE104" s="69"/>
    </row>
    <row r="105" spans="54:57" x14ac:dyDescent="0.2">
      <c r="BB105" s="69"/>
      <c r="BC105" s="69"/>
      <c r="BD105" s="69"/>
      <c r="BE105" s="69"/>
    </row>
    <row r="106" spans="54:57" x14ac:dyDescent="0.2">
      <c r="BB106" s="69"/>
      <c r="BC106" s="69"/>
      <c r="BD106" s="69"/>
      <c r="BE106" s="69"/>
    </row>
    <row r="107" spans="54:57" x14ac:dyDescent="0.2">
      <c r="BB107" s="69"/>
      <c r="BC107" s="69"/>
      <c r="BD107" s="69"/>
      <c r="BE107" s="69"/>
    </row>
    <row r="108" spans="54:57" x14ac:dyDescent="0.2">
      <c r="BB108" s="69"/>
      <c r="BC108" s="69"/>
      <c r="BD108" s="69"/>
      <c r="BE108" s="69"/>
    </row>
    <row r="109" spans="54:57" x14ac:dyDescent="0.2">
      <c r="BB109" s="69"/>
      <c r="BC109" s="69"/>
      <c r="BD109" s="69"/>
      <c r="BE109" s="69"/>
    </row>
    <row r="110" spans="54:57" x14ac:dyDescent="0.2">
      <c r="BB110" s="69"/>
      <c r="BC110" s="69"/>
      <c r="BD110" s="69"/>
      <c r="BE110" s="69"/>
    </row>
    <row r="111" spans="54:57" x14ac:dyDescent="0.2">
      <c r="BB111" s="69"/>
      <c r="BC111" s="69"/>
      <c r="BD111" s="69"/>
      <c r="BE111" s="69"/>
    </row>
    <row r="112" spans="54:57" x14ac:dyDescent="0.2">
      <c r="BB112" s="69"/>
      <c r="BC112" s="69"/>
      <c r="BD112" s="69"/>
      <c r="BE112" s="69"/>
    </row>
    <row r="113" spans="54:57" x14ac:dyDescent="0.2">
      <c r="BB113" s="69"/>
      <c r="BC113" s="69"/>
      <c r="BD113" s="69"/>
      <c r="BE113" s="69"/>
    </row>
    <row r="114" spans="54:57" x14ac:dyDescent="0.2">
      <c r="BB114" s="69"/>
      <c r="BC114" s="69"/>
      <c r="BD114" s="69"/>
      <c r="BE114" s="69"/>
    </row>
    <row r="115" spans="54:57" x14ac:dyDescent="0.2">
      <c r="BB115" s="69"/>
      <c r="BC115" s="69"/>
      <c r="BD115" s="69"/>
      <c r="BE115" s="69"/>
    </row>
    <row r="116" spans="54:57" x14ac:dyDescent="0.2">
      <c r="BB116" s="69"/>
      <c r="BC116" s="69"/>
      <c r="BD116" s="69"/>
      <c r="BE116" s="69"/>
    </row>
    <row r="117" spans="54:57" x14ac:dyDescent="0.2">
      <c r="BB117" s="69"/>
      <c r="BC117" s="69"/>
      <c r="BD117" s="69"/>
      <c r="BE117" s="69"/>
    </row>
    <row r="118" spans="54:57" x14ac:dyDescent="0.2">
      <c r="BB118" s="69"/>
      <c r="BC118" s="69"/>
      <c r="BD118" s="69"/>
      <c r="BE118" s="69"/>
    </row>
    <row r="119" spans="54:57" x14ac:dyDescent="0.2">
      <c r="BB119" s="69"/>
      <c r="BC119" s="69"/>
      <c r="BD119" s="69"/>
      <c r="BE119" s="69"/>
    </row>
    <row r="120" spans="54:57" x14ac:dyDescent="0.2">
      <c r="BB120" s="69"/>
      <c r="BC120" s="69"/>
      <c r="BD120" s="69"/>
      <c r="BE120" s="69"/>
    </row>
    <row r="121" spans="54:57" x14ac:dyDescent="0.2">
      <c r="BB121" s="69"/>
      <c r="BC121" s="69"/>
      <c r="BD121" s="69"/>
      <c r="BE121" s="69"/>
    </row>
    <row r="122" spans="54:57" x14ac:dyDescent="0.2">
      <c r="BB122" s="69"/>
      <c r="BC122" s="69"/>
      <c r="BD122" s="69"/>
      <c r="BE122" s="69"/>
    </row>
    <row r="123" spans="54:57" x14ac:dyDescent="0.2">
      <c r="BB123" s="69"/>
      <c r="BC123" s="69"/>
      <c r="BD123" s="69"/>
      <c r="BE123" s="69"/>
    </row>
    <row r="124" spans="54:57" x14ac:dyDescent="0.2">
      <c r="BB124" s="69"/>
      <c r="BC124" s="69"/>
      <c r="BD124" s="69"/>
      <c r="BE124" s="69"/>
    </row>
    <row r="125" spans="54:57" x14ac:dyDescent="0.2">
      <c r="BB125" s="69"/>
      <c r="BC125" s="69"/>
      <c r="BD125" s="69"/>
      <c r="BE125" s="69"/>
    </row>
    <row r="126" spans="54:57" x14ac:dyDescent="0.2">
      <c r="BB126" s="69"/>
      <c r="BC126" s="69"/>
      <c r="BD126" s="69"/>
      <c r="BE126" s="69"/>
    </row>
    <row r="127" spans="54:57" x14ac:dyDescent="0.2">
      <c r="BB127" s="69"/>
      <c r="BC127" s="69"/>
      <c r="BD127" s="69"/>
      <c r="BE127" s="69"/>
    </row>
    <row r="128" spans="54:57" x14ac:dyDescent="0.2">
      <c r="BB128" s="69"/>
      <c r="BC128" s="69"/>
      <c r="BD128" s="69"/>
      <c r="BE128" s="69"/>
    </row>
    <row r="129" spans="54:57" x14ac:dyDescent="0.2">
      <c r="BB129" s="69"/>
      <c r="BC129" s="69"/>
      <c r="BD129" s="69"/>
      <c r="BE129" s="69"/>
    </row>
    <row r="130" spans="54:57" x14ac:dyDescent="0.2">
      <c r="BB130" s="69"/>
      <c r="BC130" s="69"/>
      <c r="BD130" s="69"/>
      <c r="BE130" s="69"/>
    </row>
    <row r="131" spans="54:57" x14ac:dyDescent="0.2">
      <c r="BB131" s="69"/>
      <c r="BC131" s="69"/>
      <c r="BD131" s="69"/>
      <c r="BE131" s="69"/>
    </row>
    <row r="132" spans="54:57" x14ac:dyDescent="0.2">
      <c r="BB132" s="69"/>
      <c r="BC132" s="69"/>
      <c r="BD132" s="69"/>
      <c r="BE132" s="69"/>
    </row>
    <row r="133" spans="54:57" x14ac:dyDescent="0.2">
      <c r="BB133" s="69"/>
      <c r="BC133" s="69"/>
      <c r="BD133" s="69"/>
      <c r="BE133" s="69"/>
    </row>
    <row r="134" spans="54:57" x14ac:dyDescent="0.2">
      <c r="BB134" s="69"/>
      <c r="BC134" s="69"/>
      <c r="BD134" s="69"/>
      <c r="BE134" s="69"/>
    </row>
    <row r="135" spans="54:57" x14ac:dyDescent="0.2">
      <c r="BB135" s="69"/>
      <c r="BC135" s="69"/>
      <c r="BD135" s="69"/>
      <c r="BE135" s="69"/>
    </row>
    <row r="136" spans="54:57" x14ac:dyDescent="0.2">
      <c r="BB136" s="69"/>
      <c r="BC136" s="69"/>
      <c r="BD136" s="69"/>
      <c r="BE136" s="69"/>
    </row>
    <row r="137" spans="54:57" x14ac:dyDescent="0.2">
      <c r="BB137" s="69"/>
      <c r="BC137" s="69"/>
      <c r="BD137" s="69"/>
      <c r="BE137" s="69"/>
    </row>
    <row r="138" spans="54:57" x14ac:dyDescent="0.2">
      <c r="BB138" s="69"/>
      <c r="BC138" s="69"/>
      <c r="BD138" s="69"/>
      <c r="BE138" s="69"/>
    </row>
    <row r="139" spans="54:57" x14ac:dyDescent="0.2">
      <c r="BB139" s="69"/>
      <c r="BC139" s="69"/>
      <c r="BD139" s="69"/>
      <c r="BE139" s="69"/>
    </row>
    <row r="140" spans="54:57" x14ac:dyDescent="0.2">
      <c r="BB140" s="69"/>
      <c r="BC140" s="69"/>
      <c r="BD140" s="69"/>
      <c r="BE140" s="69"/>
    </row>
    <row r="141" spans="54:57" x14ac:dyDescent="0.2">
      <c r="BB141" s="69"/>
      <c r="BC141" s="69"/>
      <c r="BD141" s="69"/>
      <c r="BE141" s="69"/>
    </row>
    <row r="142" spans="54:57" x14ac:dyDescent="0.2">
      <c r="BB142" s="69"/>
      <c r="BC142" s="69"/>
      <c r="BD142" s="69"/>
      <c r="BE142" s="69"/>
    </row>
    <row r="143" spans="54:57" x14ac:dyDescent="0.2">
      <c r="BB143" s="69"/>
      <c r="BC143" s="69"/>
      <c r="BD143" s="69"/>
      <c r="BE143" s="69"/>
    </row>
    <row r="144" spans="54:57" x14ac:dyDescent="0.2">
      <c r="BB144" s="69"/>
      <c r="BC144" s="69"/>
      <c r="BD144" s="69"/>
      <c r="BE144" s="69"/>
    </row>
    <row r="145" spans="54:57" x14ac:dyDescent="0.2">
      <c r="BB145" s="69"/>
      <c r="BC145" s="69"/>
      <c r="BD145" s="69"/>
      <c r="BE145" s="69"/>
    </row>
    <row r="146" spans="54:57" x14ac:dyDescent="0.2">
      <c r="BB146" s="69"/>
      <c r="BC146" s="69"/>
      <c r="BD146" s="69"/>
      <c r="BE146" s="69"/>
    </row>
    <row r="147" spans="54:57" x14ac:dyDescent="0.2">
      <c r="BB147" s="69"/>
      <c r="BC147" s="69"/>
      <c r="BD147" s="69"/>
      <c r="BE147" s="69"/>
    </row>
    <row r="148" spans="54:57" x14ac:dyDescent="0.2">
      <c r="BB148" s="69"/>
      <c r="BC148" s="69"/>
      <c r="BD148" s="69"/>
      <c r="BE148" s="69"/>
    </row>
    <row r="149" spans="54:57" x14ac:dyDescent="0.2">
      <c r="BB149" s="69"/>
      <c r="BC149" s="69"/>
      <c r="BD149" s="69"/>
      <c r="BE149" s="69"/>
    </row>
    <row r="150" spans="54:57" x14ac:dyDescent="0.2">
      <c r="BB150" s="69"/>
      <c r="BC150" s="69"/>
      <c r="BD150" s="69"/>
      <c r="BE150" s="69"/>
    </row>
    <row r="151" spans="54:57" x14ac:dyDescent="0.2">
      <c r="BB151" s="69"/>
      <c r="BC151" s="69"/>
      <c r="BD151" s="69"/>
      <c r="BE151" s="69"/>
    </row>
    <row r="152" spans="54:57" x14ac:dyDescent="0.2">
      <c r="BB152" s="69"/>
      <c r="BC152" s="69"/>
      <c r="BD152" s="69"/>
      <c r="BE152" s="69"/>
    </row>
    <row r="153" spans="54:57" x14ac:dyDescent="0.2">
      <c r="BB153" s="69"/>
      <c r="BC153" s="69"/>
      <c r="BD153" s="69"/>
      <c r="BE153" s="69"/>
    </row>
    <row r="154" spans="54:57" x14ac:dyDescent="0.2">
      <c r="BB154" s="69"/>
      <c r="BC154" s="69"/>
      <c r="BD154" s="69"/>
      <c r="BE154" s="69"/>
    </row>
    <row r="155" spans="54:57" x14ac:dyDescent="0.2">
      <c r="BB155" s="69"/>
      <c r="BC155" s="69"/>
      <c r="BD155" s="69"/>
      <c r="BE155" s="69"/>
    </row>
    <row r="156" spans="54:57" x14ac:dyDescent="0.2">
      <c r="BB156" s="69"/>
      <c r="BC156" s="69"/>
      <c r="BD156" s="69"/>
      <c r="BE156" s="69"/>
    </row>
    <row r="157" spans="54:57" x14ac:dyDescent="0.2">
      <c r="BB157" s="69"/>
      <c r="BC157" s="69"/>
      <c r="BD157" s="69"/>
      <c r="BE157" s="69"/>
    </row>
    <row r="158" spans="54:57" x14ac:dyDescent="0.2">
      <c r="BB158" s="69"/>
      <c r="BC158" s="69"/>
      <c r="BD158" s="69"/>
      <c r="BE158" s="69"/>
    </row>
    <row r="159" spans="54:57" x14ac:dyDescent="0.2">
      <c r="BB159" s="69"/>
      <c r="BC159" s="69"/>
      <c r="BD159" s="69"/>
      <c r="BE159" s="69"/>
    </row>
    <row r="160" spans="54:57" x14ac:dyDescent="0.2">
      <c r="BB160" s="69"/>
      <c r="BC160" s="69"/>
      <c r="BD160" s="69"/>
      <c r="BE160" s="69"/>
    </row>
    <row r="161" spans="54:57" x14ac:dyDescent="0.2">
      <c r="BB161" s="69"/>
      <c r="BC161" s="69"/>
      <c r="BD161" s="69"/>
      <c r="BE161" s="69"/>
    </row>
    <row r="162" spans="54:57" x14ac:dyDescent="0.2">
      <c r="BB162" s="69"/>
      <c r="BC162" s="69"/>
      <c r="BD162" s="69"/>
      <c r="BE162" s="69"/>
    </row>
    <row r="163" spans="54:57" x14ac:dyDescent="0.2">
      <c r="BB163" s="69"/>
      <c r="BC163" s="69"/>
      <c r="BD163" s="69"/>
      <c r="BE163" s="69"/>
    </row>
    <row r="164" spans="54:57" x14ac:dyDescent="0.2">
      <c r="BB164" s="69"/>
      <c r="BC164" s="69"/>
      <c r="BD164" s="69"/>
      <c r="BE164" s="69"/>
    </row>
    <row r="165" spans="54:57" x14ac:dyDescent="0.2">
      <c r="BB165" s="69"/>
      <c r="BC165" s="69"/>
      <c r="BD165" s="69"/>
      <c r="BE165" s="69"/>
    </row>
    <row r="166" spans="54:57" x14ac:dyDescent="0.2">
      <c r="BB166" s="69"/>
      <c r="BC166" s="69"/>
      <c r="BD166" s="69"/>
      <c r="BE166" s="69"/>
    </row>
    <row r="167" spans="54:57" x14ac:dyDescent="0.2">
      <c r="BB167" s="69"/>
      <c r="BC167" s="69"/>
      <c r="BD167" s="69"/>
      <c r="BE167" s="69"/>
    </row>
    <row r="168" spans="54:57" x14ac:dyDescent="0.2">
      <c r="BB168" s="69"/>
      <c r="BC168" s="69"/>
      <c r="BD168" s="69"/>
      <c r="BE168" s="69"/>
    </row>
    <row r="169" spans="54:57" x14ac:dyDescent="0.2">
      <c r="BB169" s="69"/>
      <c r="BC169" s="69"/>
      <c r="BD169" s="69"/>
      <c r="BE169" s="69"/>
    </row>
    <row r="170" spans="54:57" x14ac:dyDescent="0.2">
      <c r="BB170" s="69"/>
      <c r="BC170" s="69"/>
      <c r="BD170" s="69"/>
      <c r="BE170" s="69"/>
    </row>
    <row r="171" spans="54:57" x14ac:dyDescent="0.2">
      <c r="BB171" s="69"/>
      <c r="BC171" s="69"/>
      <c r="BD171" s="69"/>
      <c r="BE171" s="69"/>
    </row>
    <row r="172" spans="54:57" x14ac:dyDescent="0.2">
      <c r="BB172" s="69"/>
      <c r="BC172" s="69"/>
      <c r="BD172" s="69"/>
      <c r="BE172" s="69"/>
    </row>
    <row r="173" spans="54:57" x14ac:dyDescent="0.2">
      <c r="BB173" s="69"/>
      <c r="BC173" s="69"/>
      <c r="BD173" s="69"/>
      <c r="BE173" s="69"/>
    </row>
    <row r="174" spans="54:57" x14ac:dyDescent="0.2">
      <c r="BB174" s="69"/>
      <c r="BC174" s="69"/>
      <c r="BD174" s="69"/>
      <c r="BE174" s="69"/>
    </row>
    <row r="175" spans="54:57" x14ac:dyDescent="0.2">
      <c r="BB175" s="69"/>
      <c r="BC175" s="69"/>
      <c r="BD175" s="69"/>
      <c r="BE175" s="69"/>
    </row>
    <row r="176" spans="54:57" x14ac:dyDescent="0.2">
      <c r="BB176" s="69"/>
      <c r="BC176" s="69"/>
      <c r="BD176" s="69"/>
      <c r="BE176" s="69"/>
    </row>
    <row r="177" spans="54:57" x14ac:dyDescent="0.2">
      <c r="BB177" s="69"/>
      <c r="BC177" s="69"/>
      <c r="BD177" s="69"/>
      <c r="BE177" s="69"/>
    </row>
    <row r="178" spans="54:57" x14ac:dyDescent="0.2">
      <c r="BB178" s="69"/>
      <c r="BC178" s="69"/>
      <c r="BD178" s="69"/>
      <c r="BE178" s="69"/>
    </row>
    <row r="179" spans="54:57" x14ac:dyDescent="0.2">
      <c r="BB179" s="69"/>
      <c r="BC179" s="69"/>
      <c r="BD179" s="69"/>
      <c r="BE179" s="69"/>
    </row>
    <row r="180" spans="54:57" x14ac:dyDescent="0.2">
      <c r="BB180" s="69"/>
      <c r="BC180" s="69"/>
      <c r="BD180" s="69"/>
      <c r="BE180" s="69"/>
    </row>
    <row r="181" spans="54:57" x14ac:dyDescent="0.2">
      <c r="BB181" s="69"/>
      <c r="BC181" s="69"/>
      <c r="BD181" s="69"/>
      <c r="BE181" s="69"/>
    </row>
    <row r="182" spans="54:57" x14ac:dyDescent="0.2">
      <c r="BB182" s="69"/>
      <c r="BC182" s="69"/>
      <c r="BD182" s="69"/>
      <c r="BE182" s="69"/>
    </row>
    <row r="183" spans="54:57" x14ac:dyDescent="0.2">
      <c r="BB183" s="69"/>
      <c r="BC183" s="69"/>
      <c r="BD183" s="69"/>
      <c r="BE183" s="69"/>
    </row>
    <row r="184" spans="54:57" x14ac:dyDescent="0.2">
      <c r="BB184" s="69"/>
      <c r="BC184" s="69"/>
      <c r="BD184" s="69"/>
      <c r="BE184" s="69"/>
    </row>
    <row r="185" spans="54:57" x14ac:dyDescent="0.2">
      <c r="BB185" s="69"/>
      <c r="BC185" s="69"/>
      <c r="BD185" s="69"/>
      <c r="BE185" s="69"/>
    </row>
    <row r="186" spans="54:57" x14ac:dyDescent="0.2">
      <c r="BB186" s="69"/>
      <c r="BC186" s="69"/>
      <c r="BD186" s="69"/>
      <c r="BE186" s="69"/>
    </row>
    <row r="187" spans="54:57" x14ac:dyDescent="0.2">
      <c r="BB187" s="69"/>
      <c r="BC187" s="69"/>
      <c r="BD187" s="69"/>
      <c r="BE187" s="69"/>
    </row>
    <row r="188" spans="54:57" x14ac:dyDescent="0.2">
      <c r="BB188" s="69"/>
      <c r="BC188" s="69"/>
      <c r="BD188" s="69"/>
      <c r="BE188" s="69"/>
    </row>
    <row r="189" spans="54:57" x14ac:dyDescent="0.2">
      <c r="BB189" s="69"/>
      <c r="BC189" s="69"/>
      <c r="BD189" s="69"/>
      <c r="BE189" s="69"/>
    </row>
    <row r="190" spans="54:57" x14ac:dyDescent="0.2">
      <c r="BB190" s="69"/>
      <c r="BC190" s="69"/>
      <c r="BD190" s="69"/>
      <c r="BE190" s="69"/>
    </row>
    <row r="191" spans="54:57" x14ac:dyDescent="0.2">
      <c r="BB191" s="69"/>
      <c r="BC191" s="69"/>
      <c r="BD191" s="69"/>
      <c r="BE191" s="69"/>
    </row>
    <row r="192" spans="54:57" x14ac:dyDescent="0.2">
      <c r="BB192" s="69"/>
      <c r="BC192" s="69"/>
      <c r="BD192" s="69"/>
      <c r="BE192" s="69"/>
    </row>
    <row r="193" spans="54:57" x14ac:dyDescent="0.2">
      <c r="BB193" s="69"/>
      <c r="BC193" s="69"/>
      <c r="BD193" s="69"/>
      <c r="BE193" s="69"/>
    </row>
    <row r="194" spans="54:57" x14ac:dyDescent="0.2">
      <c r="BB194" s="69"/>
      <c r="BC194" s="69"/>
      <c r="BD194" s="69"/>
      <c r="BE194" s="69"/>
    </row>
    <row r="195" spans="54:57" x14ac:dyDescent="0.2">
      <c r="BB195" s="69"/>
      <c r="BC195" s="69"/>
      <c r="BD195" s="69"/>
      <c r="BE195" s="69"/>
    </row>
    <row r="196" spans="54:57" x14ac:dyDescent="0.2">
      <c r="BB196" s="69"/>
      <c r="BC196" s="69"/>
      <c r="BD196" s="69"/>
      <c r="BE196" s="69"/>
    </row>
    <row r="197" spans="54:57" x14ac:dyDescent="0.2">
      <c r="BB197" s="69"/>
      <c r="BC197" s="69"/>
      <c r="BD197" s="69"/>
      <c r="BE197" s="69"/>
    </row>
    <row r="198" spans="54:57" x14ac:dyDescent="0.2">
      <c r="BB198" s="69"/>
      <c r="BC198" s="69"/>
      <c r="BD198" s="69"/>
      <c r="BE198" s="69"/>
    </row>
    <row r="199" spans="54:57" x14ac:dyDescent="0.2">
      <c r="BB199" s="69"/>
      <c r="BC199" s="69"/>
      <c r="BD199" s="69"/>
      <c r="BE199" s="69"/>
    </row>
    <row r="200" spans="54:57" x14ac:dyDescent="0.2">
      <c r="BB200" s="69"/>
      <c r="BC200" s="69"/>
      <c r="BD200" s="69"/>
      <c r="BE200" s="69"/>
    </row>
    <row r="201" spans="54:57" x14ac:dyDescent="0.2">
      <c r="BB201" s="69"/>
      <c r="BC201" s="69"/>
      <c r="BD201" s="69"/>
      <c r="BE201" s="69"/>
    </row>
    <row r="202" spans="54:57" x14ac:dyDescent="0.2">
      <c r="BB202" s="69"/>
      <c r="BC202" s="69"/>
      <c r="BD202" s="69"/>
      <c r="BE202" s="69"/>
    </row>
    <row r="203" spans="54:57" x14ac:dyDescent="0.2">
      <c r="BB203" s="69"/>
      <c r="BC203" s="69"/>
      <c r="BD203" s="69"/>
      <c r="BE203" s="69"/>
    </row>
    <row r="204" spans="54:57" x14ac:dyDescent="0.2">
      <c r="BB204" s="69"/>
      <c r="BC204" s="69"/>
      <c r="BD204" s="69"/>
      <c r="BE204" s="69"/>
    </row>
    <row r="205" spans="54:57" x14ac:dyDescent="0.2">
      <c r="BB205" s="69"/>
      <c r="BC205" s="69"/>
      <c r="BD205" s="69"/>
      <c r="BE205" s="69"/>
    </row>
    <row r="206" spans="54:57" x14ac:dyDescent="0.2">
      <c r="BB206" s="69"/>
      <c r="BC206" s="69"/>
      <c r="BD206" s="69"/>
      <c r="BE206" s="69"/>
    </row>
    <row r="207" spans="54:57" x14ac:dyDescent="0.2">
      <c r="BB207" s="69"/>
      <c r="BC207" s="69"/>
      <c r="BD207" s="69"/>
      <c r="BE207" s="69"/>
    </row>
    <row r="208" spans="54:57" x14ac:dyDescent="0.2">
      <c r="BB208" s="69"/>
      <c r="BC208" s="69"/>
      <c r="BD208" s="69"/>
      <c r="BE208" s="69"/>
    </row>
    <row r="209" spans="54:57" x14ac:dyDescent="0.2">
      <c r="BB209" s="69"/>
      <c r="BC209" s="69"/>
      <c r="BD209" s="69"/>
      <c r="BE209" s="69"/>
    </row>
    <row r="210" spans="54:57" x14ac:dyDescent="0.2">
      <c r="BB210" s="69"/>
      <c r="BC210" s="69"/>
      <c r="BD210" s="69"/>
      <c r="BE210" s="69"/>
    </row>
    <row r="211" spans="54:57" x14ac:dyDescent="0.2">
      <c r="BB211" s="69"/>
      <c r="BC211" s="69"/>
      <c r="BD211" s="69"/>
      <c r="BE211" s="69"/>
    </row>
    <row r="212" spans="54:57" x14ac:dyDescent="0.2">
      <c r="BB212" s="69"/>
      <c r="BC212" s="69"/>
      <c r="BD212" s="69"/>
      <c r="BE212" s="69"/>
    </row>
    <row r="213" spans="54:57" x14ac:dyDescent="0.2">
      <c r="BB213" s="69"/>
      <c r="BC213" s="69"/>
      <c r="BD213" s="69"/>
      <c r="BE213" s="69"/>
    </row>
    <row r="214" spans="54:57" x14ac:dyDescent="0.2">
      <c r="BB214" s="69"/>
      <c r="BC214" s="69"/>
      <c r="BD214" s="69"/>
      <c r="BE214" s="69"/>
    </row>
    <row r="215" spans="54:57" x14ac:dyDescent="0.2">
      <c r="BB215" s="69"/>
      <c r="BC215" s="69"/>
      <c r="BD215" s="69"/>
      <c r="BE215" s="69"/>
    </row>
    <row r="216" spans="54:57" x14ac:dyDescent="0.2">
      <c r="BB216" s="69"/>
      <c r="BC216" s="69"/>
      <c r="BD216" s="69"/>
      <c r="BE216" s="69"/>
    </row>
    <row r="217" spans="54:57" x14ac:dyDescent="0.2">
      <c r="BB217" s="69"/>
      <c r="BC217" s="69"/>
      <c r="BD217" s="69"/>
      <c r="BE217" s="69"/>
    </row>
    <row r="218" spans="54:57" x14ac:dyDescent="0.2">
      <c r="BB218" s="69"/>
      <c r="BC218" s="69"/>
      <c r="BD218" s="69"/>
      <c r="BE218" s="69"/>
    </row>
    <row r="219" spans="54:57" x14ac:dyDescent="0.2">
      <c r="BB219" s="69"/>
      <c r="BC219" s="69"/>
      <c r="BD219" s="69"/>
      <c r="BE219" s="69"/>
    </row>
    <row r="220" spans="54:57" x14ac:dyDescent="0.2">
      <c r="BB220" s="69"/>
      <c r="BC220" s="69"/>
      <c r="BD220" s="69"/>
      <c r="BE220" s="69"/>
    </row>
    <row r="221" spans="54:57" x14ac:dyDescent="0.2">
      <c r="BB221" s="69"/>
      <c r="BC221" s="69"/>
      <c r="BD221" s="69"/>
      <c r="BE221" s="69"/>
    </row>
    <row r="222" spans="54:57" x14ac:dyDescent="0.2">
      <c r="BB222" s="69"/>
      <c r="BC222" s="69"/>
      <c r="BD222" s="69"/>
      <c r="BE222" s="69"/>
    </row>
    <row r="223" spans="54:57" x14ac:dyDescent="0.2">
      <c r="BB223" s="69"/>
      <c r="BC223" s="69"/>
      <c r="BD223" s="69"/>
      <c r="BE223" s="69"/>
    </row>
    <row r="224" spans="54:57" x14ac:dyDescent="0.2">
      <c r="BB224" s="69"/>
      <c r="BC224" s="69"/>
      <c r="BD224" s="69"/>
      <c r="BE224" s="69"/>
    </row>
    <row r="225" spans="54:57" x14ac:dyDescent="0.2">
      <c r="BB225" s="69"/>
      <c r="BC225" s="69"/>
      <c r="BD225" s="69"/>
      <c r="BE225" s="69"/>
    </row>
    <row r="226" spans="54:57" x14ac:dyDescent="0.2">
      <c r="BB226" s="69"/>
      <c r="BC226" s="69"/>
      <c r="BD226" s="69"/>
      <c r="BE226" s="69"/>
    </row>
    <row r="227" spans="54:57" x14ac:dyDescent="0.2">
      <c r="BB227" s="69"/>
      <c r="BC227" s="69"/>
      <c r="BD227" s="69"/>
      <c r="BE227" s="69"/>
    </row>
    <row r="228" spans="54:57" x14ac:dyDescent="0.2">
      <c r="BB228" s="69"/>
      <c r="BC228" s="69"/>
      <c r="BD228" s="69"/>
      <c r="BE228" s="69"/>
    </row>
    <row r="229" spans="54:57" x14ac:dyDescent="0.2">
      <c r="BB229" s="69"/>
      <c r="BC229" s="69"/>
      <c r="BD229" s="69"/>
      <c r="BE229" s="69"/>
    </row>
    <row r="230" spans="54:57" x14ac:dyDescent="0.2">
      <c r="BB230" s="69"/>
      <c r="BC230" s="69"/>
      <c r="BD230" s="69"/>
      <c r="BE230" s="69"/>
    </row>
    <row r="231" spans="54:57" x14ac:dyDescent="0.2">
      <c r="BB231" s="69"/>
      <c r="BC231" s="69"/>
      <c r="BD231" s="69"/>
      <c r="BE231" s="69"/>
    </row>
    <row r="232" spans="54:57" x14ac:dyDescent="0.2">
      <c r="BB232" s="69"/>
      <c r="BC232" s="69"/>
      <c r="BD232" s="69"/>
      <c r="BE232" s="69"/>
    </row>
    <row r="233" spans="54:57" x14ac:dyDescent="0.2">
      <c r="BB233" s="69"/>
      <c r="BC233" s="69"/>
      <c r="BD233" s="69"/>
      <c r="BE233" s="69"/>
    </row>
    <row r="234" spans="54:57" x14ac:dyDescent="0.2">
      <c r="BB234" s="69"/>
      <c r="BC234" s="69"/>
      <c r="BD234" s="69"/>
      <c r="BE234" s="69"/>
    </row>
    <row r="235" spans="54:57" x14ac:dyDescent="0.2">
      <c r="BB235" s="69"/>
      <c r="BC235" s="69"/>
      <c r="BD235" s="69"/>
      <c r="BE235" s="69"/>
    </row>
    <row r="236" spans="54:57" x14ac:dyDescent="0.2">
      <c r="BB236" s="69"/>
      <c r="BC236" s="69"/>
      <c r="BD236" s="69"/>
      <c r="BE236" s="69"/>
    </row>
    <row r="237" spans="54:57" x14ac:dyDescent="0.2">
      <c r="BB237" s="69"/>
      <c r="BC237" s="69"/>
      <c r="BD237" s="69"/>
      <c r="BE237" s="69"/>
    </row>
    <row r="238" spans="54:57" x14ac:dyDescent="0.2">
      <c r="BB238" s="69"/>
      <c r="BC238" s="69"/>
      <c r="BD238" s="69"/>
      <c r="BE238" s="69"/>
    </row>
    <row r="239" spans="54:57" x14ac:dyDescent="0.2">
      <c r="BB239" s="69"/>
      <c r="BC239" s="69"/>
      <c r="BD239" s="69"/>
      <c r="BE239" s="69"/>
    </row>
    <row r="240" spans="54:57" x14ac:dyDescent="0.2">
      <c r="BB240" s="69"/>
      <c r="BC240" s="69"/>
      <c r="BD240" s="69"/>
      <c r="BE240" s="69"/>
    </row>
    <row r="241" spans="54:57" x14ac:dyDescent="0.2">
      <c r="BB241" s="69"/>
      <c r="BC241" s="69"/>
      <c r="BD241" s="69"/>
      <c r="BE241" s="69"/>
    </row>
    <row r="242" spans="54:57" x14ac:dyDescent="0.2">
      <c r="BB242" s="69"/>
      <c r="BC242" s="69"/>
      <c r="BD242" s="69"/>
      <c r="BE242" s="69"/>
    </row>
    <row r="243" spans="54:57" x14ac:dyDescent="0.2">
      <c r="BB243" s="69"/>
      <c r="BC243" s="69"/>
      <c r="BD243" s="69"/>
      <c r="BE243" s="69"/>
    </row>
    <row r="244" spans="54:57" x14ac:dyDescent="0.2">
      <c r="BB244" s="69"/>
      <c r="BC244" s="69"/>
      <c r="BD244" s="69"/>
      <c r="BE244" s="69"/>
    </row>
    <row r="245" spans="54:57" x14ac:dyDescent="0.2">
      <c r="BB245" s="69"/>
      <c r="BC245" s="69"/>
      <c r="BD245" s="69"/>
      <c r="BE245" s="69"/>
    </row>
    <row r="246" spans="54:57" x14ac:dyDescent="0.2">
      <c r="BB246" s="69"/>
      <c r="BC246" s="69"/>
      <c r="BD246" s="69"/>
      <c r="BE246" s="69"/>
    </row>
    <row r="247" spans="54:57" x14ac:dyDescent="0.2">
      <c r="BB247" s="69"/>
      <c r="BC247" s="69"/>
      <c r="BD247" s="69"/>
      <c r="BE247" s="69"/>
    </row>
    <row r="248" spans="54:57" x14ac:dyDescent="0.2">
      <c r="BB248" s="69"/>
      <c r="BC248" s="69"/>
      <c r="BD248" s="69"/>
      <c r="BE248" s="69"/>
    </row>
    <row r="249" spans="54:57" x14ac:dyDescent="0.2">
      <c r="BB249" s="69"/>
      <c r="BC249" s="69"/>
      <c r="BD249" s="69"/>
      <c r="BE249" s="69"/>
    </row>
    <row r="250" spans="54:57" x14ac:dyDescent="0.2">
      <c r="BB250" s="69"/>
      <c r="BC250" s="69"/>
      <c r="BD250" s="69"/>
      <c r="BE250" s="69"/>
    </row>
    <row r="251" spans="54:57" x14ac:dyDescent="0.2">
      <c r="BB251" s="69"/>
      <c r="BC251" s="69"/>
      <c r="BD251" s="69"/>
      <c r="BE251" s="69"/>
    </row>
    <row r="252" spans="54:57" x14ac:dyDescent="0.2">
      <c r="BB252" s="69"/>
      <c r="BC252" s="69"/>
      <c r="BD252" s="69"/>
      <c r="BE252" s="69"/>
    </row>
    <row r="253" spans="54:57" x14ac:dyDescent="0.2">
      <c r="BB253" s="69"/>
      <c r="BC253" s="69"/>
      <c r="BD253" s="69"/>
      <c r="BE253" s="69"/>
    </row>
    <row r="254" spans="54:57" x14ac:dyDescent="0.2">
      <c r="BB254" s="69"/>
      <c r="BC254" s="69"/>
      <c r="BD254" s="69"/>
      <c r="BE254" s="69"/>
    </row>
    <row r="255" spans="54:57" x14ac:dyDescent="0.2">
      <c r="BB255" s="69"/>
      <c r="BC255" s="69"/>
      <c r="BD255" s="69"/>
      <c r="BE255" s="69"/>
    </row>
    <row r="256" spans="54:57" x14ac:dyDescent="0.2">
      <c r="BB256" s="69"/>
      <c r="BC256" s="69"/>
      <c r="BD256" s="69"/>
      <c r="BE256" s="69"/>
    </row>
    <row r="257" spans="54:57" x14ac:dyDescent="0.2">
      <c r="BB257" s="69"/>
      <c r="BC257" s="69"/>
      <c r="BD257" s="69"/>
      <c r="BE257" s="69"/>
    </row>
    <row r="258" spans="54:57" x14ac:dyDescent="0.2">
      <c r="BB258" s="69"/>
      <c r="BC258" s="69"/>
      <c r="BD258" s="69"/>
      <c r="BE258" s="69"/>
    </row>
    <row r="259" spans="54:57" x14ac:dyDescent="0.2">
      <c r="BB259" s="69"/>
      <c r="BC259" s="69"/>
      <c r="BD259" s="69"/>
      <c r="BE259" s="69"/>
    </row>
    <row r="260" spans="54:57" x14ac:dyDescent="0.2">
      <c r="BB260" s="69"/>
      <c r="BC260" s="69"/>
      <c r="BD260" s="69"/>
      <c r="BE260" s="69"/>
    </row>
    <row r="261" spans="54:57" x14ac:dyDescent="0.2">
      <c r="BB261" s="69"/>
      <c r="BC261" s="69"/>
      <c r="BD261" s="69"/>
      <c r="BE261" s="69"/>
    </row>
    <row r="262" spans="54:57" x14ac:dyDescent="0.2">
      <c r="BB262" s="69"/>
      <c r="BC262" s="69"/>
      <c r="BD262" s="69"/>
      <c r="BE262" s="69"/>
    </row>
    <row r="263" spans="54:57" x14ac:dyDescent="0.2">
      <c r="BB263" s="69"/>
      <c r="BC263" s="69"/>
      <c r="BD263" s="69"/>
      <c r="BE263" s="69"/>
    </row>
    <row r="264" spans="54:57" x14ac:dyDescent="0.2">
      <c r="BB264" s="69"/>
      <c r="BC264" s="69"/>
      <c r="BD264" s="69"/>
      <c r="BE264" s="69"/>
    </row>
    <row r="265" spans="54:57" x14ac:dyDescent="0.2">
      <c r="BB265" s="69"/>
      <c r="BC265" s="69"/>
      <c r="BD265" s="69"/>
      <c r="BE265" s="69"/>
    </row>
    <row r="266" spans="54:57" x14ac:dyDescent="0.2">
      <c r="BB266" s="69"/>
      <c r="BC266" s="69"/>
      <c r="BD266" s="69"/>
      <c r="BE266" s="69"/>
    </row>
    <row r="267" spans="54:57" x14ac:dyDescent="0.2">
      <c r="BB267" s="69"/>
      <c r="BC267" s="69"/>
      <c r="BD267" s="69"/>
      <c r="BE267" s="69"/>
    </row>
    <row r="268" spans="54:57" x14ac:dyDescent="0.2">
      <c r="BB268" s="69"/>
      <c r="BC268" s="69"/>
      <c r="BD268" s="69"/>
      <c r="BE268" s="69"/>
    </row>
    <row r="269" spans="54:57" x14ac:dyDescent="0.2">
      <c r="BB269" s="69"/>
      <c r="BC269" s="69"/>
      <c r="BD269" s="69"/>
      <c r="BE269" s="69"/>
    </row>
    <row r="270" spans="54:57" x14ac:dyDescent="0.2">
      <c r="BB270" s="69"/>
      <c r="BC270" s="69"/>
      <c r="BD270" s="69"/>
      <c r="BE270" s="69"/>
    </row>
    <row r="271" spans="54:57" x14ac:dyDescent="0.2">
      <c r="BB271" s="69"/>
      <c r="BC271" s="69"/>
      <c r="BD271" s="69"/>
      <c r="BE271" s="69"/>
    </row>
    <row r="272" spans="54:57" x14ac:dyDescent="0.2">
      <c r="BB272" s="69"/>
      <c r="BC272" s="69"/>
      <c r="BD272" s="69"/>
      <c r="BE272" s="69"/>
    </row>
    <row r="273" spans="54:57" x14ac:dyDescent="0.2">
      <c r="BB273" s="69"/>
      <c r="BC273" s="69"/>
      <c r="BD273" s="69"/>
      <c r="BE273" s="69"/>
    </row>
    <row r="274" spans="54:57" x14ac:dyDescent="0.2">
      <c r="BB274" s="69"/>
      <c r="BC274" s="69"/>
      <c r="BD274" s="69"/>
      <c r="BE274" s="69"/>
    </row>
    <row r="275" spans="54:57" x14ac:dyDescent="0.2">
      <c r="BB275" s="69"/>
      <c r="BC275" s="69"/>
      <c r="BD275" s="69"/>
      <c r="BE275" s="69"/>
    </row>
    <row r="276" spans="54:57" x14ac:dyDescent="0.2">
      <c r="BB276" s="69"/>
      <c r="BC276" s="69"/>
      <c r="BD276" s="69"/>
      <c r="BE276" s="69"/>
    </row>
    <row r="277" spans="54:57" x14ac:dyDescent="0.2">
      <c r="BB277" s="69"/>
      <c r="BC277" s="69"/>
      <c r="BD277" s="69"/>
      <c r="BE277" s="69"/>
    </row>
    <row r="278" spans="54:57" x14ac:dyDescent="0.2">
      <c r="BB278" s="69"/>
      <c r="BC278" s="69"/>
      <c r="BD278" s="69"/>
      <c r="BE278" s="69"/>
    </row>
    <row r="279" spans="54:57" x14ac:dyDescent="0.2">
      <c r="BB279" s="69"/>
      <c r="BC279" s="69"/>
      <c r="BD279" s="69"/>
      <c r="BE279" s="69"/>
    </row>
    <row r="280" spans="54:57" x14ac:dyDescent="0.2">
      <c r="BB280" s="69"/>
      <c r="BC280" s="69"/>
      <c r="BD280" s="69"/>
      <c r="BE280" s="69"/>
    </row>
    <row r="281" spans="54:57" x14ac:dyDescent="0.2">
      <c r="BB281" s="69"/>
      <c r="BC281" s="69"/>
      <c r="BD281" s="69"/>
      <c r="BE281" s="69"/>
    </row>
    <row r="282" spans="54:57" x14ac:dyDescent="0.2">
      <c r="BB282" s="69"/>
      <c r="BC282" s="69"/>
      <c r="BD282" s="69"/>
      <c r="BE282" s="69"/>
    </row>
    <row r="283" spans="54:57" x14ac:dyDescent="0.2">
      <c r="BB283" s="69"/>
      <c r="BC283" s="69"/>
      <c r="BD283" s="69"/>
      <c r="BE283" s="69"/>
    </row>
    <row r="284" spans="54:57" x14ac:dyDescent="0.2">
      <c r="BB284" s="69"/>
      <c r="BC284" s="69"/>
      <c r="BD284" s="69"/>
      <c r="BE284" s="69"/>
    </row>
    <row r="285" spans="54:57" x14ac:dyDescent="0.2">
      <c r="BB285" s="69"/>
      <c r="BC285" s="69"/>
      <c r="BD285" s="69"/>
      <c r="BE285" s="69"/>
    </row>
    <row r="286" spans="54:57" x14ac:dyDescent="0.2">
      <c r="BB286" s="69"/>
      <c r="BC286" s="69"/>
      <c r="BD286" s="69"/>
      <c r="BE286" s="69"/>
    </row>
    <row r="287" spans="54:57" x14ac:dyDescent="0.2">
      <c r="BB287" s="69"/>
      <c r="BC287" s="69"/>
      <c r="BD287" s="69"/>
      <c r="BE287" s="69"/>
    </row>
    <row r="288" spans="54:57" x14ac:dyDescent="0.2">
      <c r="BB288" s="69"/>
      <c r="BC288" s="69"/>
      <c r="BD288" s="69"/>
      <c r="BE288" s="69"/>
    </row>
    <row r="289" spans="54:57" x14ac:dyDescent="0.2">
      <c r="BB289" s="69"/>
      <c r="BC289" s="69"/>
      <c r="BD289" s="69"/>
      <c r="BE289" s="69"/>
    </row>
    <row r="290" spans="54:57" x14ac:dyDescent="0.2">
      <c r="BB290" s="69"/>
      <c r="BC290" s="69"/>
      <c r="BD290" s="69"/>
      <c r="BE290" s="69"/>
    </row>
    <row r="291" spans="54:57" x14ac:dyDescent="0.2">
      <c r="BB291" s="69"/>
      <c r="BC291" s="69"/>
      <c r="BD291" s="69"/>
      <c r="BE291" s="69"/>
    </row>
    <row r="292" spans="54:57" x14ac:dyDescent="0.2">
      <c r="BB292" s="69"/>
      <c r="BC292" s="69"/>
      <c r="BD292" s="69"/>
      <c r="BE292" s="69"/>
    </row>
    <row r="293" spans="54:57" x14ac:dyDescent="0.2">
      <c r="BB293" s="69"/>
      <c r="BC293" s="69"/>
      <c r="BD293" s="69"/>
      <c r="BE293" s="69"/>
    </row>
    <row r="294" spans="54:57" x14ac:dyDescent="0.2">
      <c r="BB294" s="69"/>
      <c r="BC294" s="69"/>
      <c r="BD294" s="69"/>
      <c r="BE294" s="69"/>
    </row>
    <row r="295" spans="54:57" x14ac:dyDescent="0.2">
      <c r="BB295" s="69"/>
      <c r="BC295" s="69"/>
      <c r="BD295" s="69"/>
      <c r="BE295" s="69"/>
    </row>
    <row r="296" spans="54:57" x14ac:dyDescent="0.2">
      <c r="BB296" s="69"/>
      <c r="BC296" s="69"/>
      <c r="BD296" s="69"/>
      <c r="BE296" s="69"/>
    </row>
    <row r="297" spans="54:57" x14ac:dyDescent="0.2">
      <c r="BB297" s="69"/>
      <c r="BC297" s="69"/>
      <c r="BD297" s="69"/>
      <c r="BE297" s="69"/>
    </row>
    <row r="298" spans="54:57" x14ac:dyDescent="0.2">
      <c r="BB298" s="69"/>
      <c r="BC298" s="69"/>
      <c r="BD298" s="69"/>
      <c r="BE298" s="69"/>
    </row>
    <row r="299" spans="54:57" x14ac:dyDescent="0.2">
      <c r="BB299" s="69"/>
      <c r="BC299" s="69"/>
      <c r="BD299" s="69"/>
      <c r="BE299" s="69"/>
    </row>
    <row r="300" spans="54:57" x14ac:dyDescent="0.2">
      <c r="BB300" s="69"/>
      <c r="BC300" s="69"/>
      <c r="BD300" s="69"/>
      <c r="BE300" s="69"/>
    </row>
    <row r="301" spans="54:57" x14ac:dyDescent="0.2">
      <c r="BB301" s="69"/>
      <c r="BC301" s="69"/>
      <c r="BD301" s="69"/>
      <c r="BE301" s="69"/>
    </row>
    <row r="302" spans="54:57" x14ac:dyDescent="0.2">
      <c r="BB302" s="69"/>
      <c r="BC302" s="69"/>
      <c r="BD302" s="69"/>
      <c r="BE302" s="69"/>
    </row>
    <row r="303" spans="54:57" x14ac:dyDescent="0.2">
      <c r="BB303" s="69"/>
      <c r="BC303" s="69"/>
      <c r="BD303" s="69"/>
      <c r="BE303" s="69"/>
    </row>
    <row r="304" spans="54:57" x14ac:dyDescent="0.2">
      <c r="BB304" s="69"/>
      <c r="BC304" s="69"/>
      <c r="BD304" s="69"/>
      <c r="BE304" s="69"/>
    </row>
    <row r="305" spans="54:57" x14ac:dyDescent="0.2">
      <c r="BB305" s="69"/>
      <c r="BC305" s="69"/>
      <c r="BD305" s="69"/>
      <c r="BE305" s="69"/>
    </row>
    <row r="306" spans="54:57" x14ac:dyDescent="0.2">
      <c r="BB306" s="69"/>
      <c r="BC306" s="69"/>
      <c r="BD306" s="69"/>
      <c r="BE306" s="69"/>
    </row>
    <row r="307" spans="54:57" x14ac:dyDescent="0.2">
      <c r="BB307" s="69"/>
      <c r="BC307" s="69"/>
      <c r="BD307" s="69"/>
      <c r="BE307" s="69"/>
    </row>
    <row r="308" spans="54:57" x14ac:dyDescent="0.2">
      <c r="BB308" s="69"/>
      <c r="BC308" s="69"/>
      <c r="BD308" s="69"/>
      <c r="BE308" s="69"/>
    </row>
    <row r="309" spans="54:57" x14ac:dyDescent="0.2">
      <c r="BB309" s="69"/>
      <c r="BC309" s="69"/>
      <c r="BD309" s="69"/>
      <c r="BE309" s="69"/>
    </row>
    <row r="310" spans="54:57" x14ac:dyDescent="0.2">
      <c r="BB310" s="69"/>
      <c r="BC310" s="69"/>
      <c r="BD310" s="69"/>
      <c r="BE310" s="69"/>
    </row>
    <row r="311" spans="54:57" x14ac:dyDescent="0.2">
      <c r="BB311" s="69"/>
      <c r="BC311" s="69"/>
      <c r="BD311" s="69"/>
      <c r="BE311" s="69"/>
    </row>
    <row r="312" spans="54:57" x14ac:dyDescent="0.2">
      <c r="BB312" s="69"/>
      <c r="BC312" s="69"/>
      <c r="BD312" s="69"/>
      <c r="BE312" s="69"/>
    </row>
    <row r="313" spans="54:57" x14ac:dyDescent="0.2">
      <c r="BB313" s="69"/>
      <c r="BC313" s="69"/>
      <c r="BD313" s="69"/>
      <c r="BE313" s="69"/>
    </row>
    <row r="314" spans="54:57" x14ac:dyDescent="0.2">
      <c r="BB314" s="69"/>
      <c r="BC314" s="69"/>
      <c r="BD314" s="69"/>
      <c r="BE314" s="69"/>
    </row>
    <row r="315" spans="54:57" x14ac:dyDescent="0.2">
      <c r="BB315" s="69"/>
      <c r="BC315" s="69"/>
      <c r="BD315" s="69"/>
      <c r="BE315" s="69"/>
    </row>
    <row r="316" spans="54:57" x14ac:dyDescent="0.2">
      <c r="BB316" s="69"/>
      <c r="BC316" s="69"/>
      <c r="BD316" s="69"/>
      <c r="BE316" s="69"/>
    </row>
    <row r="317" spans="54:57" x14ac:dyDescent="0.2">
      <c r="BB317" s="69"/>
      <c r="BC317" s="69"/>
      <c r="BD317" s="69"/>
      <c r="BE317" s="69"/>
    </row>
    <row r="318" spans="54:57" x14ac:dyDescent="0.2">
      <c r="BB318" s="69"/>
      <c r="BC318" s="69"/>
      <c r="BD318" s="69"/>
      <c r="BE318" s="69"/>
    </row>
    <row r="319" spans="54:57" x14ac:dyDescent="0.2">
      <c r="BB319" s="69"/>
      <c r="BC319" s="69"/>
      <c r="BD319" s="69"/>
      <c r="BE319" s="69"/>
    </row>
    <row r="320" spans="54:57" x14ac:dyDescent="0.2">
      <c r="BB320" s="69"/>
      <c r="BC320" s="69"/>
      <c r="BD320" s="69"/>
      <c r="BE320" s="69"/>
    </row>
    <row r="321" spans="54:57" x14ac:dyDescent="0.2">
      <c r="BB321" s="69"/>
      <c r="BC321" s="69"/>
      <c r="BD321" s="69"/>
      <c r="BE321" s="69"/>
    </row>
    <row r="322" spans="54:57" x14ac:dyDescent="0.2">
      <c r="BB322" s="69"/>
      <c r="BC322" s="69"/>
      <c r="BD322" s="69"/>
      <c r="BE322" s="69"/>
    </row>
    <row r="323" spans="54:57" x14ac:dyDescent="0.2">
      <c r="BB323" s="69"/>
      <c r="BC323" s="69"/>
      <c r="BD323" s="69"/>
      <c r="BE323" s="69"/>
    </row>
    <row r="324" spans="54:57" x14ac:dyDescent="0.2">
      <c r="BB324" s="69"/>
      <c r="BC324" s="69"/>
      <c r="BD324" s="69"/>
      <c r="BE324" s="69"/>
    </row>
    <row r="325" spans="54:57" x14ac:dyDescent="0.2">
      <c r="BB325" s="69"/>
      <c r="BC325" s="69"/>
      <c r="BD325" s="69"/>
      <c r="BE325" s="69"/>
    </row>
    <row r="326" spans="54:57" x14ac:dyDescent="0.2">
      <c r="BB326" s="69"/>
      <c r="BC326" s="69"/>
      <c r="BD326" s="69"/>
      <c r="BE326" s="69"/>
    </row>
    <row r="327" spans="54:57" x14ac:dyDescent="0.2">
      <c r="BB327" s="69"/>
      <c r="BC327" s="69"/>
      <c r="BD327" s="69"/>
      <c r="BE327" s="69"/>
    </row>
    <row r="328" spans="54:57" x14ac:dyDescent="0.2">
      <c r="BB328" s="69"/>
      <c r="BC328" s="69"/>
      <c r="BD328" s="69"/>
      <c r="BE328" s="69"/>
    </row>
    <row r="329" spans="54:57" x14ac:dyDescent="0.2">
      <c r="BB329" s="69"/>
      <c r="BC329" s="69"/>
      <c r="BD329" s="69"/>
      <c r="BE329" s="69"/>
    </row>
    <row r="330" spans="54:57" x14ac:dyDescent="0.2">
      <c r="BB330" s="69"/>
      <c r="BC330" s="69"/>
      <c r="BD330" s="69"/>
      <c r="BE330" s="69"/>
    </row>
    <row r="331" spans="54:57" x14ac:dyDescent="0.2">
      <c r="BB331" s="69"/>
      <c r="BC331" s="69"/>
      <c r="BD331" s="69"/>
      <c r="BE331" s="69"/>
    </row>
    <row r="332" spans="54:57" x14ac:dyDescent="0.2">
      <c r="BB332" s="69"/>
      <c r="BC332" s="69"/>
      <c r="BD332" s="69"/>
      <c r="BE332" s="69"/>
    </row>
    <row r="333" spans="54:57" x14ac:dyDescent="0.2">
      <c r="BB333" s="69"/>
      <c r="BC333" s="69"/>
      <c r="BD333" s="69"/>
      <c r="BE333" s="69"/>
    </row>
    <row r="334" spans="54:57" x14ac:dyDescent="0.2">
      <c r="BB334" s="69"/>
      <c r="BC334" s="69"/>
      <c r="BD334" s="69"/>
      <c r="BE334" s="69"/>
    </row>
    <row r="335" spans="54:57" x14ac:dyDescent="0.2">
      <c r="BB335" s="69"/>
      <c r="BC335" s="69"/>
      <c r="BD335" s="69"/>
      <c r="BE335" s="69"/>
    </row>
    <row r="336" spans="54:57" x14ac:dyDescent="0.2">
      <c r="BB336" s="69"/>
      <c r="BC336" s="69"/>
      <c r="BD336" s="69"/>
      <c r="BE336" s="69"/>
    </row>
    <row r="337" spans="54:57" x14ac:dyDescent="0.2">
      <c r="BB337" s="69"/>
      <c r="BC337" s="69"/>
      <c r="BD337" s="69"/>
      <c r="BE337" s="69"/>
    </row>
    <row r="338" spans="54:57" x14ac:dyDescent="0.2">
      <c r="BB338" s="69"/>
      <c r="BC338" s="69"/>
      <c r="BD338" s="69"/>
      <c r="BE338" s="69"/>
    </row>
    <row r="339" spans="54:57" x14ac:dyDescent="0.2">
      <c r="BB339" s="69"/>
      <c r="BC339" s="69"/>
      <c r="BD339" s="69"/>
      <c r="BE339" s="69"/>
    </row>
    <row r="340" spans="54:57" x14ac:dyDescent="0.2">
      <c r="BB340" s="69"/>
      <c r="BC340" s="69"/>
      <c r="BD340" s="69"/>
      <c r="BE340" s="69"/>
    </row>
    <row r="341" spans="54:57" x14ac:dyDescent="0.2">
      <c r="BB341" s="69"/>
      <c r="BC341" s="69"/>
      <c r="BD341" s="69"/>
      <c r="BE341" s="69"/>
    </row>
    <row r="342" spans="54:57" x14ac:dyDescent="0.2">
      <c r="BB342" s="69"/>
      <c r="BC342" s="69"/>
      <c r="BD342" s="69"/>
      <c r="BE342" s="69"/>
    </row>
    <row r="343" spans="54:57" x14ac:dyDescent="0.2">
      <c r="BB343" s="69"/>
      <c r="BC343" s="69"/>
      <c r="BD343" s="69"/>
      <c r="BE343" s="69"/>
    </row>
    <row r="344" spans="54:57" x14ac:dyDescent="0.2">
      <c r="BB344" s="69"/>
      <c r="BC344" s="69"/>
      <c r="BD344" s="69"/>
      <c r="BE344" s="69"/>
    </row>
  </sheetData>
  <mergeCells count="119">
    <mergeCell ref="O2:P2"/>
    <mergeCell ref="O3:P3"/>
    <mergeCell ref="W5:X9"/>
    <mergeCell ref="D9:D10"/>
    <mergeCell ref="J7:N7"/>
    <mergeCell ref="J8:N8"/>
    <mergeCell ref="V6:V8"/>
    <mergeCell ref="S6:U8"/>
    <mergeCell ref="O65:Q65"/>
    <mergeCell ref="S12:T12"/>
    <mergeCell ref="S13:T13"/>
    <mergeCell ref="S14:T14"/>
    <mergeCell ref="S15:T15"/>
    <mergeCell ref="S16:T16"/>
    <mergeCell ref="O40:Q40"/>
    <mergeCell ref="O43:Q43"/>
    <mergeCell ref="O46:Q46"/>
    <mergeCell ref="O50:Q50"/>
    <mergeCell ref="O31:Q31"/>
    <mergeCell ref="O30:Q30"/>
    <mergeCell ref="O29:Q29"/>
    <mergeCell ref="O28:Q28"/>
    <mergeCell ref="O26:Q26"/>
    <mergeCell ref="O24:Q24"/>
    <mergeCell ref="O66:Q66"/>
    <mergeCell ref="O52:Q52"/>
    <mergeCell ref="O53:Q53"/>
    <mergeCell ref="O27:Q27"/>
    <mergeCell ref="O55:Q55"/>
    <mergeCell ref="O56:Q56"/>
    <mergeCell ref="O47:Q47"/>
    <mergeCell ref="O48:Q48"/>
    <mergeCell ref="O49:Q49"/>
    <mergeCell ref="O51:Q51"/>
    <mergeCell ref="O42:Q42"/>
    <mergeCell ref="O44:Q44"/>
    <mergeCell ref="O45:Q45"/>
    <mergeCell ref="O41:Q41"/>
    <mergeCell ref="O54:Q54"/>
    <mergeCell ref="O58:Q58"/>
    <mergeCell ref="O38:Q38"/>
    <mergeCell ref="O37:Q37"/>
    <mergeCell ref="O36:Q36"/>
    <mergeCell ref="O35:Q35"/>
    <mergeCell ref="O34:Q34"/>
    <mergeCell ref="O33:Q33"/>
    <mergeCell ref="O32:Q32"/>
    <mergeCell ref="O57:Q57"/>
    <mergeCell ref="O25:Q25"/>
    <mergeCell ref="O23:Q23"/>
    <mergeCell ref="O22:Q22"/>
    <mergeCell ref="O20:Q20"/>
    <mergeCell ref="O21:Q21"/>
    <mergeCell ref="O18:Q18"/>
    <mergeCell ref="O19:Q19"/>
    <mergeCell ref="O17:Q17"/>
    <mergeCell ref="O12:Q12"/>
    <mergeCell ref="O13:Q13"/>
    <mergeCell ref="O14:Q14"/>
    <mergeCell ref="O15:Q15"/>
    <mergeCell ref="O16:Q16"/>
    <mergeCell ref="S22:T22"/>
    <mergeCell ref="S23:T23"/>
    <mergeCell ref="S24:T24"/>
    <mergeCell ref="S25:T25"/>
    <mergeCell ref="S26:T26"/>
    <mergeCell ref="S17:T17"/>
    <mergeCell ref="S18:T18"/>
    <mergeCell ref="S19:T19"/>
    <mergeCell ref="S20:T20"/>
    <mergeCell ref="S21:T21"/>
    <mergeCell ref="S40:T40"/>
    <mergeCell ref="S41:T41"/>
    <mergeCell ref="S42:T42"/>
    <mergeCell ref="S32:T32"/>
    <mergeCell ref="S33:T33"/>
    <mergeCell ref="S34:T34"/>
    <mergeCell ref="S35:T35"/>
    <mergeCell ref="S36:T36"/>
    <mergeCell ref="S27:T27"/>
    <mergeCell ref="S28:T28"/>
    <mergeCell ref="S29:T29"/>
    <mergeCell ref="S30:T30"/>
    <mergeCell ref="S31:T31"/>
    <mergeCell ref="S58:T58"/>
    <mergeCell ref="S62:T62"/>
    <mergeCell ref="S65:T65"/>
    <mergeCell ref="S66:T66"/>
    <mergeCell ref="U11:V11"/>
    <mergeCell ref="U12:V12"/>
    <mergeCell ref="U39:V39"/>
    <mergeCell ref="S53:T53"/>
    <mergeCell ref="S54:T54"/>
    <mergeCell ref="S55:T55"/>
    <mergeCell ref="S56:T56"/>
    <mergeCell ref="S57:T57"/>
    <mergeCell ref="S48:T48"/>
    <mergeCell ref="S49:T49"/>
    <mergeCell ref="S50:T50"/>
    <mergeCell ref="S51:T51"/>
    <mergeCell ref="S52:T52"/>
    <mergeCell ref="S43:T43"/>
    <mergeCell ref="S44:T44"/>
    <mergeCell ref="S45:T45"/>
    <mergeCell ref="S46:T46"/>
    <mergeCell ref="S47:T47"/>
    <mergeCell ref="S37:T37"/>
    <mergeCell ref="S38:T38"/>
    <mergeCell ref="O63:Q63"/>
    <mergeCell ref="S63:T63"/>
    <mergeCell ref="O64:Q64"/>
    <mergeCell ref="S64:T64"/>
    <mergeCell ref="O59:Q59"/>
    <mergeCell ref="S59:T59"/>
    <mergeCell ref="O60:Q60"/>
    <mergeCell ref="S60:T60"/>
    <mergeCell ref="O61:Q61"/>
    <mergeCell ref="S61:T61"/>
    <mergeCell ref="O62:Q62"/>
  </mergeCells>
  <printOptions horizontalCentered="1"/>
  <pageMargins left="0.39370078740157483" right="0.39370078740157483" top="0.78740157480314965" bottom="0.39370078740157483" header="0.31496062992125984" footer="0.51181102362204722"/>
  <pageSetup paperSize="9" scale="67" orientation="landscape" r:id="rId1"/>
  <headerFooter alignWithMargins="0">
    <oddHeader>&amp;C&amp;"Arial,Negrito"&amp;12&amp;F</oddHeader>
    <oddFooter>&amp;C&amp;"Arial,Negrito"&amp;12&amp;A</oddFooter>
  </headerFooter>
  <rowBreaks count="1" manualBreakCount="1">
    <brk id="38" max="2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33AB9-40D3-43DC-9745-21893E01080D}">
  <sheetPr>
    <pageSetUpPr fitToPage="1"/>
  </sheetPr>
  <dimension ref="A1:BB404"/>
  <sheetViews>
    <sheetView showGridLines="0" showZeros="0" zoomScale="80" zoomScaleNormal="80" zoomScaleSheetLayoutView="50" workbookViewId="0"/>
  </sheetViews>
  <sheetFormatPr defaultColWidth="21.7109375" defaultRowHeight="10.199999999999999" x14ac:dyDescent="0.2"/>
  <cols>
    <col min="1" max="1" width="10.28515625" style="71" customWidth="1"/>
    <col min="2" max="2" width="9.140625" style="71" customWidth="1"/>
    <col min="3" max="3" width="46.7109375" style="9" customWidth="1"/>
    <col min="4" max="4" width="17.42578125" style="9" bestFit="1" customWidth="1"/>
    <col min="5" max="5" width="6" style="9" customWidth="1"/>
    <col min="6" max="6" width="8" style="9" bestFit="1" customWidth="1"/>
    <col min="7" max="7" width="12.7109375" style="9" customWidth="1"/>
    <col min="8" max="8" width="6.42578125" style="9" customWidth="1"/>
    <col min="9" max="9" width="11.42578125" style="9" customWidth="1"/>
    <col min="10" max="10" width="11.85546875" style="9" customWidth="1"/>
    <col min="11" max="11" width="7.42578125" style="9" customWidth="1"/>
    <col min="12" max="12" width="9.28515625" style="9" customWidth="1"/>
    <col min="13" max="14" width="14.42578125" style="9" customWidth="1"/>
    <col min="15" max="15" width="15" style="9" customWidth="1"/>
    <col min="16" max="16" width="13.42578125" style="9" customWidth="1"/>
    <col min="17" max="17" width="13.7109375" style="9" customWidth="1"/>
    <col min="18" max="18" width="14.140625" style="9" customWidth="1"/>
    <col min="19" max="19" width="17.42578125" style="9" customWidth="1"/>
    <col min="20" max="20" width="6" style="48" customWidth="1"/>
    <col min="21" max="21" width="6" style="9" customWidth="1"/>
    <col min="22" max="22" width="2.140625" style="9" customWidth="1"/>
    <col min="23" max="25" width="14.7109375" style="9" customWidth="1"/>
    <col min="26" max="26" width="25" style="9" customWidth="1"/>
    <col min="27" max="27" width="22.28515625" style="9" customWidth="1"/>
    <col min="28" max="28" width="2.85546875" style="9" customWidth="1"/>
    <col min="29" max="29" width="18.140625" style="9" customWidth="1"/>
    <col min="30" max="30" width="17.42578125" style="9" customWidth="1"/>
    <col min="31" max="31" width="17.85546875" style="9" customWidth="1"/>
    <col min="32" max="32" width="17.42578125" style="9" customWidth="1"/>
    <col min="33" max="33" width="17.85546875" style="9" customWidth="1"/>
    <col min="34" max="34" width="2.85546875" style="9" customWidth="1"/>
    <col min="35" max="35" width="13.28515625" style="9" customWidth="1"/>
    <col min="36" max="36" width="17.42578125" style="9" customWidth="1"/>
    <col min="37" max="37" width="19.42578125" style="9" bestFit="1" customWidth="1"/>
    <col min="38" max="38" width="2.85546875" style="9" customWidth="1"/>
    <col min="39" max="39" width="13.28515625" style="9" customWidth="1"/>
    <col min="40" max="40" width="17.42578125" style="9" customWidth="1"/>
    <col min="41" max="41" width="19.42578125" style="9" bestFit="1" customWidth="1"/>
    <col min="42" max="42" width="2.85546875" style="9" customWidth="1"/>
    <col min="43" max="43" width="13.28515625" style="9" customWidth="1"/>
    <col min="44" max="44" width="17.42578125" style="9" customWidth="1"/>
    <col min="45" max="45" width="17.85546875" style="9" customWidth="1"/>
    <col min="46" max="46" width="2.85546875" style="9" customWidth="1"/>
    <col min="47" max="47" width="13.28515625" style="9" customWidth="1"/>
    <col min="48" max="48" width="19.140625" style="9" customWidth="1"/>
    <col min="49" max="49" width="20" style="9" customWidth="1"/>
    <col min="50" max="50" width="2.85546875" style="9" customWidth="1"/>
    <col min="51" max="51" width="13.28515625" style="9" customWidth="1"/>
    <col min="52" max="52" width="19.85546875" style="9" bestFit="1" customWidth="1"/>
    <col min="53" max="53" width="19.7109375" style="9" bestFit="1" customWidth="1"/>
    <col min="54" max="16384" width="21.7109375" style="9"/>
  </cols>
  <sheetData>
    <row r="1" spans="1:54" ht="13.2" customHeight="1" x14ac:dyDescent="0.2">
      <c r="A1" s="170"/>
      <c r="B1" s="171"/>
      <c r="C1" s="8"/>
      <c r="D1" s="8"/>
      <c r="E1" s="8"/>
      <c r="F1" s="8"/>
      <c r="G1" s="8"/>
      <c r="H1" s="222" t="s">
        <v>147</v>
      </c>
      <c r="I1" s="300"/>
      <c r="J1" s="223"/>
      <c r="K1" s="300" t="s">
        <v>146</v>
      </c>
      <c r="L1" s="301"/>
      <c r="M1" s="162" t="s">
        <v>75</v>
      </c>
      <c r="N1" s="154"/>
      <c r="O1" s="154"/>
      <c r="P1" s="155"/>
      <c r="Q1" s="883">
        <f>IF(OR(Q3=0,Q4=0),0,ROUND((Q3/Q4-1),4))</f>
        <v>0</v>
      </c>
      <c r="R1" s="141"/>
      <c r="S1" s="182"/>
      <c r="T1" s="7"/>
      <c r="U1" s="3"/>
    </row>
    <row r="2" spans="1:54" ht="13.2" customHeight="1" x14ac:dyDescent="0.2">
      <c r="A2" s="172"/>
      <c r="B2" s="885" t="s">
        <v>78</v>
      </c>
      <c r="C2" s="885"/>
      <c r="D2" s="885"/>
      <c r="E2" s="885"/>
      <c r="F2" s="885"/>
      <c r="G2" s="885"/>
      <c r="H2" s="152" t="s">
        <v>148</v>
      </c>
      <c r="I2" s="297"/>
      <c r="J2" s="299"/>
      <c r="K2" s="297" t="s">
        <v>145</v>
      </c>
      <c r="L2" s="298"/>
      <c r="M2" s="163" t="s">
        <v>73</v>
      </c>
      <c r="N2" s="160"/>
      <c r="O2" s="294"/>
      <c r="P2" s="159"/>
      <c r="Q2" s="884"/>
      <c r="R2" s="183"/>
      <c r="S2" s="184"/>
      <c r="T2" s="18"/>
    </row>
    <row r="3" spans="1:54" ht="13.2" customHeight="1" x14ac:dyDescent="0.2">
      <c r="A3" s="172"/>
      <c r="B3" s="885"/>
      <c r="C3" s="885"/>
      <c r="D3" s="885"/>
      <c r="E3" s="885"/>
      <c r="F3" s="885"/>
      <c r="G3" s="885"/>
      <c r="H3" s="224" t="s">
        <v>69</v>
      </c>
      <c r="I3" s="226"/>
      <c r="J3" s="225"/>
      <c r="K3" s="226" t="s">
        <v>104</v>
      </c>
      <c r="L3" s="227"/>
      <c r="M3" s="201" t="s">
        <v>101</v>
      </c>
      <c r="N3" s="158"/>
      <c r="O3" s="295" t="str">
        <f>IF(G8=0,"",IF(MONTH(G8)=1,12,(MONTH(G8)-1)))</f>
        <v/>
      </c>
      <c r="P3" s="293" t="str">
        <f>IF(G8=0,"",CONCATENATE("/  ",IF(MONTH(G8)=1,(YEAR(G8)-1),YEAR(G8))))</f>
        <v/>
      </c>
      <c r="Q3" s="289"/>
      <c r="R3" s="169" t="s">
        <v>72</v>
      </c>
      <c r="S3" s="150"/>
      <c r="T3" s="18"/>
    </row>
    <row r="4" spans="1:54" ht="13.2" customHeight="1" thickBot="1" x14ac:dyDescent="0.25">
      <c r="A4" s="19"/>
      <c r="B4" s="20"/>
      <c r="C4" s="21"/>
      <c r="D4" s="25"/>
      <c r="E4" s="27"/>
      <c r="F4" s="27"/>
      <c r="G4" s="27"/>
      <c r="H4" s="888">
        <f>G8</f>
        <v>0</v>
      </c>
      <c r="I4" s="889"/>
      <c r="J4" s="302"/>
      <c r="K4" s="886"/>
      <c r="L4" s="887"/>
      <c r="M4" s="143" t="s">
        <v>102</v>
      </c>
      <c r="N4" s="202"/>
      <c r="O4" s="296" t="str">
        <f>PROPOSTA!M3</f>
        <v/>
      </c>
      <c r="P4" s="278" t="str">
        <f>PROPOSTA!N3</f>
        <v/>
      </c>
      <c r="Q4" s="290">
        <f>PROPOSTA!O2</f>
        <v>0</v>
      </c>
      <c r="R4" s="149"/>
      <c r="S4" s="150"/>
      <c r="T4" s="18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Y4" s="69"/>
      <c r="AZ4" s="69"/>
      <c r="BA4" s="69"/>
      <c r="BB4" s="69"/>
    </row>
    <row r="5" spans="1:54" ht="14.4" customHeight="1" thickBot="1" x14ac:dyDescent="0.25">
      <c r="A5" s="173" t="s">
        <v>3</v>
      </c>
      <c r="B5" s="83"/>
      <c r="C5" s="310">
        <f>PROPOSTA!C6</f>
        <v>0</v>
      </c>
      <c r="D5" s="323"/>
      <c r="E5" s="324"/>
      <c r="F5" s="325" t="s">
        <v>59</v>
      </c>
      <c r="G5" s="305">
        <f>PROPOSTA!F6</f>
        <v>0</v>
      </c>
      <c r="H5" s="152" t="s">
        <v>68</v>
      </c>
      <c r="I5" s="153"/>
      <c r="J5" s="153"/>
      <c r="K5" s="894">
        <f>IF(OR(K7=0,K8=0),0,ROUND((K7/K8-1),4))</f>
        <v>0</v>
      </c>
      <c r="L5" s="895"/>
      <c r="M5" s="177" t="s">
        <v>70</v>
      </c>
      <c r="N5" s="203"/>
      <c r="O5" s="203"/>
      <c r="P5" s="46"/>
      <c r="Q5" s="883">
        <f>IF(OR(Q7=0,Q8=0),0,ROUND((Q7/Q8-1),4))</f>
        <v>0</v>
      </c>
      <c r="R5" s="148"/>
      <c r="S5" s="151"/>
      <c r="T5" s="829" t="s">
        <v>13</v>
      </c>
      <c r="U5" s="830"/>
      <c r="AU5" s="69"/>
      <c r="AV5" s="69"/>
      <c r="AY5" s="69"/>
      <c r="AZ5" s="69"/>
      <c r="BA5" s="69"/>
      <c r="BB5" s="69"/>
    </row>
    <row r="6" spans="1:54" ht="14.4" customHeight="1" x14ac:dyDescent="0.2">
      <c r="A6" s="146" t="s">
        <v>5</v>
      </c>
      <c r="B6" s="84"/>
      <c r="C6" s="308">
        <f>PROPOSTA!C7</f>
        <v>0</v>
      </c>
      <c r="D6" s="326"/>
      <c r="E6" s="327"/>
      <c r="F6" s="328" t="s">
        <v>60</v>
      </c>
      <c r="G6" s="306">
        <f>PROPOSTA!F7</f>
        <v>0</v>
      </c>
      <c r="H6" s="176" t="s">
        <v>71</v>
      </c>
      <c r="I6" s="153"/>
      <c r="J6" s="156"/>
      <c r="K6" s="896"/>
      <c r="L6" s="897"/>
      <c r="M6" s="178" t="s">
        <v>73</v>
      </c>
      <c r="N6" s="160"/>
      <c r="O6" s="294"/>
      <c r="P6" s="159"/>
      <c r="Q6" s="884"/>
      <c r="R6" s="164" t="s">
        <v>76</v>
      </c>
      <c r="S6" s="166">
        <f>Q1</f>
        <v>0</v>
      </c>
      <c r="T6" s="831"/>
      <c r="U6" s="832"/>
      <c r="AY6" s="69"/>
      <c r="AZ6" s="69"/>
      <c r="BA6" s="69"/>
      <c r="BB6" s="69"/>
    </row>
    <row r="7" spans="1:54" ht="14.4" customHeight="1" x14ac:dyDescent="0.2">
      <c r="A7" s="146" t="s">
        <v>77</v>
      </c>
      <c r="B7" s="84"/>
      <c r="C7" s="308">
        <f>PROPOSTA!I6</f>
        <v>0</v>
      </c>
      <c r="D7" s="326"/>
      <c r="E7" s="327"/>
      <c r="F7" s="329" t="s">
        <v>61</v>
      </c>
      <c r="G7" s="330"/>
      <c r="H7" s="142" t="s">
        <v>79</v>
      </c>
      <c r="I7" s="145"/>
      <c r="J7" s="174">
        <f>G8</f>
        <v>0</v>
      </c>
      <c r="K7" s="890"/>
      <c r="L7" s="891"/>
      <c r="M7" s="201" t="s">
        <v>101</v>
      </c>
      <c r="N7" s="158"/>
      <c r="O7" s="295" t="str">
        <f>IF(G8=0,"",IF(MONTH(G8)=1,12,(MONTH(G8)-1)))</f>
        <v/>
      </c>
      <c r="P7" s="293" t="str">
        <f>IF(G8=0,"",CONCATENATE("/  ",IF(MONTH(G8)=1,(YEAR(G8)-1),YEAR(G8))))</f>
        <v/>
      </c>
      <c r="Q7" s="289"/>
      <c r="R7" s="168" t="s">
        <v>58</v>
      </c>
      <c r="S7" s="157">
        <f>Q5</f>
        <v>0</v>
      </c>
      <c r="T7" s="831"/>
      <c r="U7" s="83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Y7" s="69"/>
      <c r="AZ7" s="69"/>
      <c r="BA7" s="69"/>
      <c r="BB7" s="69"/>
    </row>
    <row r="8" spans="1:54" ht="14.4" customHeight="1" thickBot="1" x14ac:dyDescent="0.25">
      <c r="A8" s="147" t="s">
        <v>7</v>
      </c>
      <c r="B8" s="85"/>
      <c r="C8" s="309">
        <f>PROPOSTA!C8</f>
        <v>0</v>
      </c>
      <c r="D8" s="331"/>
      <c r="E8" s="332"/>
      <c r="F8" s="333" t="s">
        <v>62</v>
      </c>
      <c r="G8" s="334"/>
      <c r="H8" s="143" t="s">
        <v>80</v>
      </c>
      <c r="I8" s="161"/>
      <c r="J8" s="175">
        <f>PROPOSTA!R6</f>
        <v>0</v>
      </c>
      <c r="K8" s="892">
        <f>PROPOSTA!V6</f>
        <v>0</v>
      </c>
      <c r="L8" s="893"/>
      <c r="M8" s="143" t="s">
        <v>102</v>
      </c>
      <c r="N8" s="202"/>
      <c r="O8" s="296" t="str">
        <f>PROPOSTA!M3</f>
        <v/>
      </c>
      <c r="P8" s="278" t="str">
        <f>PROPOSTA!N3</f>
        <v/>
      </c>
      <c r="Q8" s="290">
        <f>PROPOSTA!O3</f>
        <v>0</v>
      </c>
      <c r="R8" s="165" t="s">
        <v>74</v>
      </c>
      <c r="S8" s="167">
        <f>IF(Q5=0,0,ROUND((0.75*Q5+0.25*K5),4))</f>
        <v>0</v>
      </c>
      <c r="T8" s="831"/>
      <c r="U8" s="832"/>
      <c r="V8" s="199"/>
      <c r="AU8" s="69"/>
      <c r="AV8" s="69"/>
      <c r="AY8" s="69"/>
      <c r="AZ8" s="69"/>
      <c r="BA8" s="69"/>
      <c r="BB8" s="69"/>
    </row>
    <row r="9" spans="1:54" ht="15.6" customHeight="1" thickBot="1" x14ac:dyDescent="0.25">
      <c r="A9" s="139" t="s">
        <v>8</v>
      </c>
      <c r="B9" s="140" t="s">
        <v>9</v>
      </c>
      <c r="C9" s="138" t="s">
        <v>10</v>
      </c>
      <c r="D9" s="195"/>
      <c r="E9" s="129"/>
      <c r="F9" s="431" t="s">
        <v>162</v>
      </c>
      <c r="G9" s="431"/>
      <c r="H9" s="432"/>
      <c r="I9" s="37" t="s">
        <v>81</v>
      </c>
      <c r="J9" s="37"/>
      <c r="K9" s="181"/>
      <c r="L9" s="266"/>
      <c r="M9" s="185" t="s">
        <v>64</v>
      </c>
      <c r="N9" s="185"/>
      <c r="O9" s="291"/>
      <c r="P9" s="292" t="s">
        <v>65</v>
      </c>
      <c r="Q9" s="39"/>
      <c r="R9" s="128"/>
      <c r="S9" s="187" t="s">
        <v>66</v>
      </c>
      <c r="T9" s="881"/>
      <c r="U9" s="834"/>
      <c r="W9" s="263"/>
      <c r="X9" s="237"/>
      <c r="Y9" s="266"/>
      <c r="AY9" s="69"/>
      <c r="AZ9" s="69"/>
      <c r="BA9" s="69"/>
      <c r="BB9" s="69"/>
    </row>
    <row r="10" spans="1:54" ht="43.95" customHeight="1" thickBot="1" x14ac:dyDescent="0.25">
      <c r="A10" s="436" t="s">
        <v>14</v>
      </c>
      <c r="B10" s="437"/>
      <c r="C10" s="438"/>
      <c r="D10" s="439" t="s">
        <v>91</v>
      </c>
      <c r="E10" s="440" t="s">
        <v>23</v>
      </c>
      <c r="F10" s="877" t="s">
        <v>167</v>
      </c>
      <c r="G10" s="870"/>
      <c r="H10" s="871"/>
      <c r="I10" s="441" t="s">
        <v>82</v>
      </c>
      <c r="J10" s="442" t="s">
        <v>166</v>
      </c>
      <c r="K10" s="443"/>
      <c r="L10" s="444" t="s">
        <v>63</v>
      </c>
      <c r="M10" s="877" t="s">
        <v>164</v>
      </c>
      <c r="N10" s="870"/>
      <c r="O10" s="871"/>
      <c r="P10" s="869" t="s">
        <v>165</v>
      </c>
      <c r="Q10" s="870"/>
      <c r="R10" s="871"/>
      <c r="S10" s="445" t="s">
        <v>67</v>
      </c>
      <c r="T10" s="427" t="s">
        <v>15</v>
      </c>
      <c r="U10" s="90" t="s">
        <v>16</v>
      </c>
      <c r="W10" s="267" t="s">
        <v>139</v>
      </c>
      <c r="X10" s="269" t="s">
        <v>140</v>
      </c>
      <c r="Y10" s="268" t="s">
        <v>111</v>
      </c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Y10" s="69"/>
      <c r="AZ10" s="69"/>
      <c r="BA10" s="69"/>
      <c r="BB10" s="69"/>
    </row>
    <row r="11" spans="1:54" ht="10.8" thickBot="1" x14ac:dyDescent="0.25">
      <c r="A11" s="454"/>
      <c r="B11" s="403"/>
      <c r="C11" s="404" t="s">
        <v>17</v>
      </c>
      <c r="D11" s="455"/>
      <c r="E11" s="382"/>
      <c r="F11" s="882"/>
      <c r="G11" s="882"/>
      <c r="H11" s="882"/>
      <c r="I11" s="382"/>
      <c r="J11" s="382"/>
      <c r="K11" s="382"/>
      <c r="L11" s="382"/>
      <c r="M11" s="382"/>
      <c r="N11" s="382"/>
      <c r="O11" s="382"/>
      <c r="P11" s="382"/>
      <c r="Q11" s="382"/>
      <c r="R11" s="382"/>
      <c r="S11" s="383"/>
      <c r="T11" s="57" t="str">
        <f>IF(S11&gt;0,"X","")</f>
        <v/>
      </c>
      <c r="U11" s="46" t="str">
        <f>IF(T11="X","x",IF(P11&gt;0,"x",""))</f>
        <v/>
      </c>
      <c r="W11" s="450"/>
      <c r="X11" s="44"/>
      <c r="Y11" s="451"/>
      <c r="AU11" s="69"/>
      <c r="AV11" s="69"/>
      <c r="AY11" s="69"/>
      <c r="AZ11" s="69"/>
      <c r="BA11" s="69"/>
      <c r="BB11" s="69"/>
    </row>
    <row r="12" spans="1:54" ht="10.199999999999999" customHeight="1" x14ac:dyDescent="0.2">
      <c r="A12" s="414">
        <v>589420</v>
      </c>
      <c r="B12" s="417" t="s">
        <v>193</v>
      </c>
      <c r="C12" s="134" t="s">
        <v>171</v>
      </c>
      <c r="D12" s="193" t="s">
        <v>85</v>
      </c>
      <c r="E12" s="130" t="s">
        <v>18</v>
      </c>
      <c r="F12" s="878">
        <f>PROPOSTA!O12</f>
        <v>0</v>
      </c>
      <c r="G12" s="879"/>
      <c r="H12" s="880"/>
      <c r="I12" s="412">
        <f t="shared" ref="I12:I13" si="0">$S$8</f>
        <v>0</v>
      </c>
      <c r="J12" s="861">
        <f>IF(F12=0,0,F12*(1+I12))</f>
        <v>0</v>
      </c>
      <c r="K12" s="861"/>
      <c r="L12" s="413">
        <f>X12</f>
        <v>0</v>
      </c>
      <c r="M12" s="873">
        <f>IF(Y12="excesso","excesso",IF(L12=0,0,ROUND(L12*F12,2)))</f>
        <v>0</v>
      </c>
      <c r="N12" s="870"/>
      <c r="O12" s="871"/>
      <c r="P12" s="869">
        <f>IF(L12=0,0,ROUND(L12*J12,2))</f>
        <v>0</v>
      </c>
      <c r="Q12" s="870"/>
      <c r="R12" s="871"/>
      <c r="S12" s="497">
        <f>P12-M12</f>
        <v>0</v>
      </c>
      <c r="U12" s="46" t="str">
        <f>IF(T12="X","x",IF(P12&gt;0,"x",""))</f>
        <v/>
      </c>
      <c r="W12" s="264"/>
      <c r="X12" s="270">
        <f>IF(W12&gt;PROPOSTA!R12,"EXCESSO",W12)</f>
        <v>0</v>
      </c>
      <c r="Y12" s="238">
        <f>IF(PROPOSTA!R12-X12&lt;0,"excesso",PROPOSTA!R12-X12)</f>
        <v>0</v>
      </c>
      <c r="AY12" s="69"/>
      <c r="AZ12" s="69"/>
      <c r="BA12" s="69"/>
      <c r="BB12" s="69"/>
    </row>
    <row r="13" spans="1:54" x14ac:dyDescent="0.2">
      <c r="A13" s="49">
        <v>589190</v>
      </c>
      <c r="B13" s="50" t="s">
        <v>193</v>
      </c>
      <c r="C13" s="135" t="s">
        <v>172</v>
      </c>
      <c r="D13" s="194" t="s">
        <v>86</v>
      </c>
      <c r="E13" s="131" t="s">
        <v>18</v>
      </c>
      <c r="F13" s="856">
        <f>PROPOSTA!O13</f>
        <v>0</v>
      </c>
      <c r="G13" s="857"/>
      <c r="H13" s="858"/>
      <c r="I13" s="179">
        <f t="shared" si="0"/>
        <v>0</v>
      </c>
      <c r="J13" s="859">
        <f t="shared" ref="J13:J38" si="1">IF(F13=0,0,F13*(1+I13))</f>
        <v>0</v>
      </c>
      <c r="K13" s="859"/>
      <c r="L13" s="275">
        <f t="shared" ref="L13:L38" si="2">X13</f>
        <v>0</v>
      </c>
      <c r="M13" s="852">
        <f>IF(Y13="excesso","excesso",IF(L13=0,0,ROUND(L13*F13,2)))</f>
        <v>0</v>
      </c>
      <c r="N13" s="853"/>
      <c r="O13" s="854"/>
      <c r="P13" s="855">
        <f>IF(L13=0,0,ROUND(L13*J13,2))</f>
        <v>0</v>
      </c>
      <c r="Q13" s="853"/>
      <c r="R13" s="854"/>
      <c r="S13" s="485">
        <f t="shared" ref="S13:S38" si="3">P13-M13</f>
        <v>0</v>
      </c>
      <c r="U13" s="46" t="str">
        <f t="shared" ref="U13:U66" si="4">IF(T13="X","x",IF(P13&gt;0,"x",""))</f>
        <v/>
      </c>
      <c r="W13" s="264"/>
      <c r="X13" s="270">
        <f>IF(W13&gt;PROPOSTA!R13,"EXCESSO",W13)</f>
        <v>0</v>
      </c>
      <c r="Y13" s="239">
        <f>IF(PROPOSTA!R13-X13&lt;0,"excesso",PROPOSTA!R13-X13)</f>
        <v>0</v>
      </c>
      <c r="Z13" s="46"/>
      <c r="AA13" s="46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Y13" s="69"/>
      <c r="AZ13" s="69"/>
      <c r="BA13" s="69"/>
      <c r="BB13" s="69"/>
    </row>
    <row r="14" spans="1:54" x14ac:dyDescent="0.2">
      <c r="A14" s="51">
        <v>589100</v>
      </c>
      <c r="B14" s="50" t="s">
        <v>193</v>
      </c>
      <c r="C14" s="136" t="s">
        <v>173</v>
      </c>
      <c r="D14" s="194" t="s">
        <v>76</v>
      </c>
      <c r="E14" s="131" t="s">
        <v>18</v>
      </c>
      <c r="F14" s="856">
        <f>PROPOSTA!O14</f>
        <v>0</v>
      </c>
      <c r="G14" s="857"/>
      <c r="H14" s="858"/>
      <c r="I14" s="179">
        <f>$S$6</f>
        <v>0</v>
      </c>
      <c r="J14" s="859">
        <f t="shared" si="1"/>
        <v>0</v>
      </c>
      <c r="K14" s="859"/>
      <c r="L14" s="275">
        <f t="shared" si="2"/>
        <v>0</v>
      </c>
      <c r="M14" s="852">
        <f t="shared" ref="M14:M38" si="5">IF(Y14="excesso","excesso",IF(L14=0,0,ROUND(L14*F14,2)))</f>
        <v>0</v>
      </c>
      <c r="N14" s="853"/>
      <c r="O14" s="854"/>
      <c r="P14" s="855">
        <f t="shared" ref="P14:P38" si="6">IF(L14=0,0,ROUND(L14*J14,2))</f>
        <v>0</v>
      </c>
      <c r="Q14" s="853"/>
      <c r="R14" s="854"/>
      <c r="S14" s="485">
        <f t="shared" si="3"/>
        <v>0</v>
      </c>
      <c r="U14" s="46" t="str">
        <f t="shared" si="4"/>
        <v/>
      </c>
      <c r="W14" s="264"/>
      <c r="X14" s="270">
        <f>IF(W14&gt;PROPOSTA!R14,"EXCESSO",W14)</f>
        <v>0</v>
      </c>
      <c r="Y14" s="239">
        <f>IF(PROPOSTA!R14-X14&lt;0,"excesso",PROPOSTA!R14-X14)</f>
        <v>0</v>
      </c>
      <c r="Z14" s="69"/>
      <c r="AA14" s="69"/>
      <c r="AU14" s="69"/>
      <c r="AV14" s="69"/>
      <c r="AY14" s="69"/>
      <c r="AZ14" s="69"/>
      <c r="BA14" s="69"/>
      <c r="BB14" s="69"/>
    </row>
    <row r="15" spans="1:54" x14ac:dyDescent="0.2">
      <c r="A15" s="49">
        <v>589420</v>
      </c>
      <c r="B15" s="50" t="s">
        <v>193</v>
      </c>
      <c r="C15" s="135" t="s">
        <v>174</v>
      </c>
      <c r="D15" s="194" t="s">
        <v>85</v>
      </c>
      <c r="E15" s="131" t="s">
        <v>18</v>
      </c>
      <c r="F15" s="856">
        <f>PROPOSTA!O15</f>
        <v>0</v>
      </c>
      <c r="G15" s="857"/>
      <c r="H15" s="858"/>
      <c r="I15" s="179">
        <f t="shared" ref="I15:I24" si="7">$S$8</f>
        <v>0</v>
      </c>
      <c r="J15" s="859">
        <f t="shared" si="1"/>
        <v>0</v>
      </c>
      <c r="K15" s="859"/>
      <c r="L15" s="275">
        <f t="shared" si="2"/>
        <v>0</v>
      </c>
      <c r="M15" s="852">
        <f t="shared" si="5"/>
        <v>0</v>
      </c>
      <c r="N15" s="853"/>
      <c r="O15" s="854"/>
      <c r="P15" s="855">
        <f t="shared" si="6"/>
        <v>0</v>
      </c>
      <c r="Q15" s="853"/>
      <c r="R15" s="854"/>
      <c r="S15" s="485">
        <f t="shared" si="3"/>
        <v>0</v>
      </c>
      <c r="U15" s="46" t="str">
        <f t="shared" si="4"/>
        <v/>
      </c>
      <c r="W15" s="265"/>
      <c r="X15" s="270">
        <f>IF(W15&gt;PROPOSTA!R15,"EXCESSO",W15)</f>
        <v>0</v>
      </c>
      <c r="Y15" s="239">
        <f>IF(PROPOSTA!R15-X15&lt;0,"excesso",PROPOSTA!R15-X15)</f>
        <v>0</v>
      </c>
      <c r="Z15" s="69"/>
      <c r="AA15" s="69"/>
      <c r="AY15" s="69"/>
      <c r="AZ15" s="69"/>
      <c r="BA15" s="69"/>
      <c r="BB15" s="69"/>
    </row>
    <row r="16" spans="1:54" x14ac:dyDescent="0.2">
      <c r="A16" s="53">
        <v>589520</v>
      </c>
      <c r="B16" s="50" t="s">
        <v>193</v>
      </c>
      <c r="C16" s="135" t="s">
        <v>175</v>
      </c>
      <c r="D16" s="194" t="s">
        <v>87</v>
      </c>
      <c r="E16" s="131" t="s">
        <v>18</v>
      </c>
      <c r="F16" s="856">
        <f>PROPOSTA!O16</f>
        <v>0</v>
      </c>
      <c r="G16" s="857"/>
      <c r="H16" s="858"/>
      <c r="I16" s="179">
        <f t="shared" si="7"/>
        <v>0</v>
      </c>
      <c r="J16" s="859">
        <f t="shared" si="1"/>
        <v>0</v>
      </c>
      <c r="K16" s="859"/>
      <c r="L16" s="275">
        <f t="shared" si="2"/>
        <v>0</v>
      </c>
      <c r="M16" s="852">
        <f t="shared" si="5"/>
        <v>0</v>
      </c>
      <c r="N16" s="853"/>
      <c r="O16" s="854"/>
      <c r="P16" s="855">
        <f t="shared" si="6"/>
        <v>0</v>
      </c>
      <c r="Q16" s="853"/>
      <c r="R16" s="854"/>
      <c r="S16" s="485">
        <f t="shared" si="3"/>
        <v>0</v>
      </c>
      <c r="U16" s="46" t="str">
        <f t="shared" si="4"/>
        <v/>
      </c>
      <c r="W16" s="265"/>
      <c r="X16" s="270">
        <f>IF(W16&gt;PROPOSTA!R16,"EXCESSO",W16)</f>
        <v>0</v>
      </c>
      <c r="Y16" s="239">
        <f>IF(PROPOSTA!R16-X16&lt;0,"excesso",PROPOSTA!R16-X16)</f>
        <v>0</v>
      </c>
      <c r="Z16" s="69"/>
      <c r="AA16" s="69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Y16" s="69"/>
      <c r="AZ16" s="69"/>
      <c r="BA16" s="69"/>
      <c r="BB16" s="69"/>
    </row>
    <row r="17" spans="1:54" x14ac:dyDescent="0.2">
      <c r="A17" s="53">
        <v>589520</v>
      </c>
      <c r="B17" s="50" t="s">
        <v>193</v>
      </c>
      <c r="C17" s="135" t="s">
        <v>176</v>
      </c>
      <c r="D17" s="194" t="s">
        <v>87</v>
      </c>
      <c r="E17" s="131" t="s">
        <v>18</v>
      </c>
      <c r="F17" s="856">
        <f>PROPOSTA!O17</f>
        <v>0</v>
      </c>
      <c r="G17" s="857"/>
      <c r="H17" s="858"/>
      <c r="I17" s="179">
        <f t="shared" si="7"/>
        <v>0</v>
      </c>
      <c r="J17" s="859">
        <f t="shared" si="1"/>
        <v>0</v>
      </c>
      <c r="K17" s="859"/>
      <c r="L17" s="275">
        <f t="shared" si="2"/>
        <v>0</v>
      </c>
      <c r="M17" s="852">
        <f t="shared" si="5"/>
        <v>0</v>
      </c>
      <c r="N17" s="853"/>
      <c r="O17" s="854"/>
      <c r="P17" s="855">
        <f t="shared" si="6"/>
        <v>0</v>
      </c>
      <c r="Q17" s="853"/>
      <c r="R17" s="854"/>
      <c r="S17" s="485">
        <f t="shared" si="3"/>
        <v>0</v>
      </c>
      <c r="U17" s="46" t="str">
        <f t="shared" si="4"/>
        <v/>
      </c>
      <c r="W17" s="265"/>
      <c r="X17" s="270">
        <f>IF(W17&gt;PROPOSTA!R17,"EXCESSO",W17)</f>
        <v>0</v>
      </c>
      <c r="Y17" s="239">
        <f>IF(PROPOSTA!R17-X17&lt;0,"excesso",PROPOSTA!R17-X17)</f>
        <v>0</v>
      </c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Y17" s="69"/>
      <c r="AZ17" s="69"/>
      <c r="BA17" s="69"/>
      <c r="BB17" s="69"/>
    </row>
    <row r="18" spans="1:54" x14ac:dyDescent="0.2">
      <c r="A18" s="53">
        <v>589520</v>
      </c>
      <c r="B18" s="50" t="s">
        <v>193</v>
      </c>
      <c r="C18" s="135" t="s">
        <v>177</v>
      </c>
      <c r="D18" s="194" t="s">
        <v>87</v>
      </c>
      <c r="E18" s="131" t="s">
        <v>18</v>
      </c>
      <c r="F18" s="856">
        <f>PROPOSTA!O18</f>
        <v>0</v>
      </c>
      <c r="G18" s="857"/>
      <c r="H18" s="858"/>
      <c r="I18" s="179">
        <f t="shared" si="7"/>
        <v>0</v>
      </c>
      <c r="J18" s="859">
        <f t="shared" si="1"/>
        <v>0</v>
      </c>
      <c r="K18" s="859"/>
      <c r="L18" s="275">
        <f t="shared" si="2"/>
        <v>0</v>
      </c>
      <c r="M18" s="852">
        <f t="shared" si="5"/>
        <v>0</v>
      </c>
      <c r="N18" s="853"/>
      <c r="O18" s="854"/>
      <c r="P18" s="855">
        <f t="shared" si="6"/>
        <v>0</v>
      </c>
      <c r="Q18" s="853"/>
      <c r="R18" s="854"/>
      <c r="S18" s="485">
        <f t="shared" si="3"/>
        <v>0</v>
      </c>
      <c r="U18" s="46" t="str">
        <f t="shared" si="4"/>
        <v/>
      </c>
      <c r="W18" s="265"/>
      <c r="X18" s="270">
        <f>IF(W18&gt;PROPOSTA!R18,"EXCESSO",W18)</f>
        <v>0</v>
      </c>
      <c r="Y18" s="239">
        <f>IF(PROPOSTA!R18-X18&lt;0,"excesso",PROPOSTA!R18-X18)</f>
        <v>0</v>
      </c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Y18" s="69"/>
      <c r="AZ18" s="69"/>
      <c r="BA18" s="69"/>
      <c r="BB18" s="69"/>
    </row>
    <row r="19" spans="1:54" x14ac:dyDescent="0.2">
      <c r="A19" s="53">
        <v>589520</v>
      </c>
      <c r="B19" s="50" t="s">
        <v>193</v>
      </c>
      <c r="C19" s="135" t="s">
        <v>178</v>
      </c>
      <c r="D19" s="194" t="s">
        <v>87</v>
      </c>
      <c r="E19" s="131" t="s">
        <v>18</v>
      </c>
      <c r="F19" s="856">
        <f>PROPOSTA!O19</f>
        <v>0</v>
      </c>
      <c r="G19" s="857"/>
      <c r="H19" s="858"/>
      <c r="I19" s="179">
        <f t="shared" si="7"/>
        <v>0</v>
      </c>
      <c r="J19" s="859">
        <f t="shared" si="1"/>
        <v>0</v>
      </c>
      <c r="K19" s="859"/>
      <c r="L19" s="275">
        <f t="shared" si="2"/>
        <v>0</v>
      </c>
      <c r="M19" s="852">
        <f t="shared" si="5"/>
        <v>0</v>
      </c>
      <c r="N19" s="853"/>
      <c r="O19" s="854"/>
      <c r="P19" s="855">
        <f t="shared" si="6"/>
        <v>0</v>
      </c>
      <c r="Q19" s="853"/>
      <c r="R19" s="854"/>
      <c r="S19" s="485">
        <f t="shared" si="3"/>
        <v>0</v>
      </c>
      <c r="U19" s="46" t="str">
        <f t="shared" si="4"/>
        <v/>
      </c>
      <c r="W19" s="265"/>
      <c r="X19" s="270">
        <f>IF(W19&gt;PROPOSTA!R19,"EXCESSO",W19)</f>
        <v>0</v>
      </c>
      <c r="Y19" s="239">
        <f>IF(PROPOSTA!R19-X19&lt;0,"excesso",PROPOSTA!R19-X19)</f>
        <v>0</v>
      </c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Y19" s="69"/>
      <c r="AZ19" s="69"/>
      <c r="BA19" s="69"/>
      <c r="BB19" s="69"/>
    </row>
    <row r="20" spans="1:54" x14ac:dyDescent="0.2">
      <c r="A20" s="53">
        <v>589220</v>
      </c>
      <c r="B20" s="50" t="s">
        <v>193</v>
      </c>
      <c r="C20" s="135" t="s">
        <v>194</v>
      </c>
      <c r="D20" s="194" t="s">
        <v>195</v>
      </c>
      <c r="E20" s="131" t="s">
        <v>18</v>
      </c>
      <c r="F20" s="856">
        <f>PROPOSTA!O20</f>
        <v>0</v>
      </c>
      <c r="G20" s="857"/>
      <c r="H20" s="858"/>
      <c r="I20" s="179">
        <f t="shared" si="7"/>
        <v>0</v>
      </c>
      <c r="J20" s="859">
        <f t="shared" si="1"/>
        <v>0</v>
      </c>
      <c r="K20" s="859"/>
      <c r="L20" s="275">
        <f t="shared" si="2"/>
        <v>0</v>
      </c>
      <c r="M20" s="852">
        <f t="shared" si="5"/>
        <v>0</v>
      </c>
      <c r="N20" s="853"/>
      <c r="O20" s="854"/>
      <c r="P20" s="855">
        <f t="shared" si="6"/>
        <v>0</v>
      </c>
      <c r="Q20" s="853"/>
      <c r="R20" s="854"/>
      <c r="S20" s="485">
        <f t="shared" si="3"/>
        <v>0</v>
      </c>
      <c r="U20" s="46" t="str">
        <f t="shared" si="4"/>
        <v/>
      </c>
      <c r="W20" s="265"/>
      <c r="X20" s="270">
        <f>IF(W20&gt;PROPOSTA!R20,"EXCESSO",W20)</f>
        <v>0</v>
      </c>
      <c r="Y20" s="239">
        <f>IF(PROPOSTA!R20-X20&lt;0,"excesso",PROPOSTA!R20-X20)</f>
        <v>0</v>
      </c>
      <c r="AA20" s="137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Y20" s="69"/>
      <c r="AZ20" s="69"/>
      <c r="BA20" s="69"/>
      <c r="BB20" s="69"/>
    </row>
    <row r="21" spans="1:54" x14ac:dyDescent="0.2">
      <c r="A21" s="53">
        <v>589320</v>
      </c>
      <c r="B21" s="50" t="s">
        <v>193</v>
      </c>
      <c r="C21" s="135" t="s">
        <v>179</v>
      </c>
      <c r="D21" s="194" t="s">
        <v>88</v>
      </c>
      <c r="E21" s="131" t="s">
        <v>18</v>
      </c>
      <c r="F21" s="856">
        <f>PROPOSTA!O21</f>
        <v>0</v>
      </c>
      <c r="G21" s="857"/>
      <c r="H21" s="858"/>
      <c r="I21" s="179">
        <f t="shared" si="7"/>
        <v>0</v>
      </c>
      <c r="J21" s="859">
        <f t="shared" si="1"/>
        <v>0</v>
      </c>
      <c r="K21" s="859"/>
      <c r="L21" s="275">
        <f t="shared" si="2"/>
        <v>0</v>
      </c>
      <c r="M21" s="852">
        <f t="shared" si="5"/>
        <v>0</v>
      </c>
      <c r="N21" s="853"/>
      <c r="O21" s="854"/>
      <c r="P21" s="855">
        <f t="shared" si="6"/>
        <v>0</v>
      </c>
      <c r="Q21" s="853"/>
      <c r="R21" s="854"/>
      <c r="S21" s="485">
        <f t="shared" si="3"/>
        <v>0</v>
      </c>
      <c r="U21" s="46" t="str">
        <f t="shared" si="4"/>
        <v/>
      </c>
      <c r="W21" s="265"/>
      <c r="X21" s="270">
        <f>IF(W21&gt;PROPOSTA!R21,"EXCESSO",W21)</f>
        <v>0</v>
      </c>
      <c r="Y21" s="239">
        <f>IF(PROPOSTA!R21-X21&lt;0,"excesso",PROPOSTA!R21-X21)</f>
        <v>0</v>
      </c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Y21" s="69"/>
      <c r="AZ21" s="69"/>
      <c r="BA21" s="69"/>
      <c r="BB21" s="69"/>
    </row>
    <row r="22" spans="1:54" x14ac:dyDescent="0.2">
      <c r="A22" s="53">
        <v>589320</v>
      </c>
      <c r="B22" s="50" t="s">
        <v>193</v>
      </c>
      <c r="C22" s="135" t="s">
        <v>180</v>
      </c>
      <c r="D22" s="194" t="s">
        <v>88</v>
      </c>
      <c r="E22" s="131" t="s">
        <v>18</v>
      </c>
      <c r="F22" s="856">
        <f>PROPOSTA!O22</f>
        <v>0</v>
      </c>
      <c r="G22" s="857"/>
      <c r="H22" s="858"/>
      <c r="I22" s="179">
        <f t="shared" si="7"/>
        <v>0</v>
      </c>
      <c r="J22" s="859">
        <f t="shared" si="1"/>
        <v>0</v>
      </c>
      <c r="K22" s="859"/>
      <c r="L22" s="275">
        <f t="shared" si="2"/>
        <v>0</v>
      </c>
      <c r="M22" s="852">
        <f t="shared" si="5"/>
        <v>0</v>
      </c>
      <c r="N22" s="853"/>
      <c r="O22" s="854"/>
      <c r="P22" s="855">
        <f t="shared" si="6"/>
        <v>0</v>
      </c>
      <c r="Q22" s="853"/>
      <c r="R22" s="854"/>
      <c r="S22" s="485">
        <f t="shared" si="3"/>
        <v>0</v>
      </c>
      <c r="U22" s="46" t="str">
        <f t="shared" si="4"/>
        <v/>
      </c>
      <c r="W22" s="265"/>
      <c r="X22" s="270">
        <f>IF(W22&gt;PROPOSTA!R22,"EXCESSO",W22)</f>
        <v>0</v>
      </c>
      <c r="Y22" s="239">
        <f>IF(PROPOSTA!R22-X22&lt;0,"excesso",PROPOSTA!R22-X22)</f>
        <v>0</v>
      </c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Y22" s="69"/>
      <c r="AZ22" s="69"/>
      <c r="BA22" s="69"/>
      <c r="BB22" s="69"/>
    </row>
    <row r="23" spans="1:54" x14ac:dyDescent="0.2">
      <c r="A23" s="53">
        <v>589320</v>
      </c>
      <c r="B23" s="50" t="s">
        <v>193</v>
      </c>
      <c r="C23" s="135" t="s">
        <v>181</v>
      </c>
      <c r="D23" s="194" t="s">
        <v>88</v>
      </c>
      <c r="E23" s="131" t="s">
        <v>18</v>
      </c>
      <c r="F23" s="856">
        <f>PROPOSTA!O23</f>
        <v>0</v>
      </c>
      <c r="G23" s="857"/>
      <c r="H23" s="858"/>
      <c r="I23" s="179">
        <f t="shared" si="7"/>
        <v>0</v>
      </c>
      <c r="J23" s="859">
        <f t="shared" si="1"/>
        <v>0</v>
      </c>
      <c r="K23" s="859"/>
      <c r="L23" s="275">
        <f t="shared" si="2"/>
        <v>0</v>
      </c>
      <c r="M23" s="852">
        <f t="shared" si="5"/>
        <v>0</v>
      </c>
      <c r="N23" s="853"/>
      <c r="O23" s="854"/>
      <c r="P23" s="855">
        <f t="shared" si="6"/>
        <v>0</v>
      </c>
      <c r="Q23" s="853"/>
      <c r="R23" s="854"/>
      <c r="S23" s="485">
        <f t="shared" si="3"/>
        <v>0</v>
      </c>
      <c r="U23" s="46" t="str">
        <f t="shared" si="4"/>
        <v/>
      </c>
      <c r="W23" s="265"/>
      <c r="X23" s="270">
        <f>IF(W23&gt;PROPOSTA!R23,"EXCESSO",W23)</f>
        <v>0</v>
      </c>
      <c r="Y23" s="239">
        <f>IF(PROPOSTA!R23-X23&lt;0,"excesso",PROPOSTA!R23-X23)</f>
        <v>0</v>
      </c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Y23" s="69"/>
      <c r="AZ23" s="69"/>
      <c r="BA23" s="69"/>
      <c r="BB23" s="69"/>
    </row>
    <row r="24" spans="1:54" x14ac:dyDescent="0.2">
      <c r="A24" s="53">
        <v>589520</v>
      </c>
      <c r="B24" s="50" t="s">
        <v>193</v>
      </c>
      <c r="C24" s="135" t="s">
        <v>182</v>
      </c>
      <c r="D24" s="194" t="s">
        <v>87</v>
      </c>
      <c r="E24" s="131" t="s">
        <v>18</v>
      </c>
      <c r="F24" s="856">
        <f>PROPOSTA!O24</f>
        <v>0</v>
      </c>
      <c r="G24" s="857"/>
      <c r="H24" s="858"/>
      <c r="I24" s="179">
        <f t="shared" si="7"/>
        <v>0</v>
      </c>
      <c r="J24" s="859">
        <f t="shared" si="1"/>
        <v>0</v>
      </c>
      <c r="K24" s="859"/>
      <c r="L24" s="275">
        <f t="shared" si="2"/>
        <v>0</v>
      </c>
      <c r="M24" s="852">
        <f t="shared" si="5"/>
        <v>0</v>
      </c>
      <c r="N24" s="853"/>
      <c r="O24" s="854"/>
      <c r="P24" s="855">
        <f t="shared" si="6"/>
        <v>0</v>
      </c>
      <c r="Q24" s="853"/>
      <c r="R24" s="854"/>
      <c r="S24" s="485">
        <f t="shared" si="3"/>
        <v>0</v>
      </c>
      <c r="U24" s="46" t="str">
        <f t="shared" si="4"/>
        <v/>
      </c>
      <c r="W24" s="265"/>
      <c r="X24" s="270">
        <f>IF(W24&gt;PROPOSTA!R24,"EXCESSO",W24)</f>
        <v>0</v>
      </c>
      <c r="Y24" s="239">
        <f>IF(PROPOSTA!R24-X24&lt;0,"excesso",PROPOSTA!R24-X24)</f>
        <v>0</v>
      </c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Y24" s="69"/>
      <c r="AZ24" s="69"/>
      <c r="BA24" s="69"/>
      <c r="BB24" s="69"/>
    </row>
    <row r="25" spans="1:54" x14ac:dyDescent="0.2">
      <c r="A25" s="53">
        <v>589000</v>
      </c>
      <c r="B25" s="50" t="s">
        <v>193</v>
      </c>
      <c r="C25" s="135" t="s">
        <v>183</v>
      </c>
      <c r="D25" s="194" t="s">
        <v>89</v>
      </c>
      <c r="E25" s="131" t="s">
        <v>18</v>
      </c>
      <c r="F25" s="856">
        <f>PROPOSTA!O25</f>
        <v>0</v>
      </c>
      <c r="G25" s="857"/>
      <c r="H25" s="858"/>
      <c r="I25" s="179">
        <f t="shared" ref="I25:I37" si="8">$S$7</f>
        <v>0</v>
      </c>
      <c r="J25" s="859">
        <f t="shared" si="1"/>
        <v>0</v>
      </c>
      <c r="K25" s="859"/>
      <c r="L25" s="275">
        <f t="shared" si="2"/>
        <v>0</v>
      </c>
      <c r="M25" s="852">
        <f t="shared" si="5"/>
        <v>0</v>
      </c>
      <c r="N25" s="853"/>
      <c r="O25" s="854"/>
      <c r="P25" s="855">
        <f t="shared" si="6"/>
        <v>0</v>
      </c>
      <c r="Q25" s="853"/>
      <c r="R25" s="854"/>
      <c r="S25" s="485">
        <f t="shared" si="3"/>
        <v>0</v>
      </c>
      <c r="U25" s="46" t="str">
        <f t="shared" si="4"/>
        <v/>
      </c>
      <c r="W25" s="265"/>
      <c r="X25" s="270">
        <f>IF(W25&gt;PROPOSTA!R25,"EXCESSO",W25)</f>
        <v>0</v>
      </c>
      <c r="Y25" s="239">
        <f>IF(PROPOSTA!R25-X25&lt;0,"excesso",PROPOSTA!R25-X25)</f>
        <v>0</v>
      </c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Y25" s="69"/>
      <c r="AZ25" s="69"/>
      <c r="BA25" s="69"/>
      <c r="BB25" s="69"/>
    </row>
    <row r="26" spans="1:54" x14ac:dyDescent="0.2">
      <c r="A26" s="53">
        <v>589000</v>
      </c>
      <c r="B26" s="50" t="s">
        <v>193</v>
      </c>
      <c r="C26" s="135" t="s">
        <v>184</v>
      </c>
      <c r="D26" s="194" t="s">
        <v>89</v>
      </c>
      <c r="E26" s="131" t="s">
        <v>18</v>
      </c>
      <c r="F26" s="856">
        <f>PROPOSTA!O26</f>
        <v>0</v>
      </c>
      <c r="G26" s="857"/>
      <c r="H26" s="858"/>
      <c r="I26" s="179">
        <f t="shared" si="8"/>
        <v>0</v>
      </c>
      <c r="J26" s="859">
        <f t="shared" si="1"/>
        <v>0</v>
      </c>
      <c r="K26" s="859"/>
      <c r="L26" s="275">
        <f t="shared" si="2"/>
        <v>0</v>
      </c>
      <c r="M26" s="852">
        <f t="shared" si="5"/>
        <v>0</v>
      </c>
      <c r="N26" s="853"/>
      <c r="O26" s="854"/>
      <c r="P26" s="855">
        <f t="shared" si="6"/>
        <v>0</v>
      </c>
      <c r="Q26" s="853"/>
      <c r="R26" s="854"/>
      <c r="S26" s="485">
        <f t="shared" si="3"/>
        <v>0</v>
      </c>
      <c r="U26" s="46" t="str">
        <f t="shared" si="4"/>
        <v/>
      </c>
      <c r="W26" s="265"/>
      <c r="X26" s="270">
        <f>IF(W26&gt;PROPOSTA!R26,"EXCESSO",W26)</f>
        <v>0</v>
      </c>
      <c r="Y26" s="239">
        <f>IF(PROPOSTA!R26-X26&lt;0,"excesso",PROPOSTA!R26-X26)</f>
        <v>0</v>
      </c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Y26" s="69"/>
      <c r="AZ26" s="69"/>
      <c r="BA26" s="69"/>
      <c r="BB26" s="69"/>
    </row>
    <row r="27" spans="1:54" x14ac:dyDescent="0.2">
      <c r="A27" s="53">
        <v>589000</v>
      </c>
      <c r="B27" s="50" t="s">
        <v>193</v>
      </c>
      <c r="C27" s="135" t="s">
        <v>185</v>
      </c>
      <c r="D27" s="194" t="s">
        <v>89</v>
      </c>
      <c r="E27" s="131" t="s">
        <v>18</v>
      </c>
      <c r="F27" s="856">
        <f>PROPOSTA!O27</f>
        <v>0</v>
      </c>
      <c r="G27" s="857"/>
      <c r="H27" s="858"/>
      <c r="I27" s="179">
        <f t="shared" si="8"/>
        <v>0</v>
      </c>
      <c r="J27" s="859">
        <f t="shared" si="1"/>
        <v>0</v>
      </c>
      <c r="K27" s="859"/>
      <c r="L27" s="275">
        <f t="shared" si="2"/>
        <v>0</v>
      </c>
      <c r="M27" s="852">
        <f t="shared" si="5"/>
        <v>0</v>
      </c>
      <c r="N27" s="853"/>
      <c r="O27" s="854"/>
      <c r="P27" s="855">
        <f t="shared" si="6"/>
        <v>0</v>
      </c>
      <c r="Q27" s="853"/>
      <c r="R27" s="854"/>
      <c r="S27" s="485">
        <f t="shared" si="3"/>
        <v>0</v>
      </c>
      <c r="U27" s="46" t="str">
        <f t="shared" si="4"/>
        <v/>
      </c>
      <c r="W27" s="265"/>
      <c r="X27" s="270">
        <f>IF(W27&gt;PROPOSTA!R27,"EXCESSO",W27)</f>
        <v>0</v>
      </c>
      <c r="Y27" s="239">
        <f>IF(PROPOSTA!R27-X27&lt;0,"excesso",PROPOSTA!R27-X27)</f>
        <v>0</v>
      </c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Y27" s="69"/>
      <c r="AZ27" s="69"/>
      <c r="BA27" s="69"/>
      <c r="BB27" s="69"/>
    </row>
    <row r="28" spans="1:54" x14ac:dyDescent="0.2">
      <c r="A28" s="53">
        <v>589000</v>
      </c>
      <c r="B28" s="50" t="s">
        <v>193</v>
      </c>
      <c r="C28" s="135" t="s">
        <v>186</v>
      </c>
      <c r="D28" s="194" t="s">
        <v>89</v>
      </c>
      <c r="E28" s="131" t="s">
        <v>18</v>
      </c>
      <c r="F28" s="856"/>
      <c r="G28" s="857"/>
      <c r="H28" s="858"/>
      <c r="I28" s="179">
        <f t="shared" si="8"/>
        <v>0</v>
      </c>
      <c r="J28" s="859">
        <f t="shared" si="1"/>
        <v>0</v>
      </c>
      <c r="K28" s="859"/>
      <c r="L28" s="275">
        <f t="shared" si="2"/>
        <v>0</v>
      </c>
      <c r="M28" s="852">
        <f t="shared" si="5"/>
        <v>0</v>
      </c>
      <c r="N28" s="853"/>
      <c r="O28" s="854"/>
      <c r="P28" s="855">
        <f t="shared" si="6"/>
        <v>0</v>
      </c>
      <c r="Q28" s="853"/>
      <c r="R28" s="854"/>
      <c r="S28" s="485">
        <f t="shared" si="3"/>
        <v>0</v>
      </c>
      <c r="U28" s="46" t="str">
        <f t="shared" si="4"/>
        <v/>
      </c>
      <c r="W28" s="265"/>
      <c r="X28" s="270">
        <f>IF(W28&gt;PROPOSTA!R28,"EXCESSO",W28)</f>
        <v>0</v>
      </c>
      <c r="Y28" s="239">
        <f>IF(PROPOSTA!R28-X28&lt;0,"excesso",PROPOSTA!R28-X28)</f>
        <v>0</v>
      </c>
      <c r="AU28" s="69"/>
      <c r="AV28" s="69"/>
      <c r="AY28" s="69"/>
      <c r="AZ28" s="69"/>
      <c r="BA28" s="69"/>
      <c r="BB28" s="69"/>
    </row>
    <row r="29" spans="1:54" x14ac:dyDescent="0.2">
      <c r="A29" s="53">
        <v>589000</v>
      </c>
      <c r="B29" s="50" t="s">
        <v>193</v>
      </c>
      <c r="C29" s="135" t="s">
        <v>187</v>
      </c>
      <c r="D29" s="194" t="s">
        <v>89</v>
      </c>
      <c r="E29" s="131" t="s">
        <v>18</v>
      </c>
      <c r="F29" s="856"/>
      <c r="G29" s="857"/>
      <c r="H29" s="858"/>
      <c r="I29" s="179">
        <f t="shared" si="8"/>
        <v>0</v>
      </c>
      <c r="J29" s="859">
        <f t="shared" si="1"/>
        <v>0</v>
      </c>
      <c r="K29" s="859"/>
      <c r="L29" s="275">
        <f t="shared" si="2"/>
        <v>0</v>
      </c>
      <c r="M29" s="852">
        <f t="shared" si="5"/>
        <v>0</v>
      </c>
      <c r="N29" s="853"/>
      <c r="O29" s="854"/>
      <c r="P29" s="855">
        <f t="shared" si="6"/>
        <v>0</v>
      </c>
      <c r="Q29" s="853"/>
      <c r="R29" s="854"/>
      <c r="S29" s="485">
        <f t="shared" si="3"/>
        <v>0</v>
      </c>
      <c r="U29" s="46" t="str">
        <f t="shared" si="4"/>
        <v/>
      </c>
      <c r="W29" s="265"/>
      <c r="X29" s="270">
        <f>IF(W29&gt;PROPOSTA!R29,"EXCESSO",W29)</f>
        <v>0</v>
      </c>
      <c r="Y29" s="239">
        <f>IF(PROPOSTA!R29-X29&lt;0,"excesso",PROPOSTA!R29-X29)</f>
        <v>0</v>
      </c>
      <c r="AY29" s="69"/>
      <c r="AZ29" s="69"/>
      <c r="BA29" s="69"/>
      <c r="BB29" s="69"/>
    </row>
    <row r="30" spans="1:54" x14ac:dyDescent="0.2">
      <c r="A30" s="53">
        <v>589000</v>
      </c>
      <c r="B30" s="50" t="s">
        <v>193</v>
      </c>
      <c r="C30" s="135" t="s">
        <v>188</v>
      </c>
      <c r="D30" s="194" t="s">
        <v>89</v>
      </c>
      <c r="E30" s="131" t="s">
        <v>18</v>
      </c>
      <c r="F30" s="856">
        <f>PROPOSTA!O30</f>
        <v>0</v>
      </c>
      <c r="G30" s="857"/>
      <c r="H30" s="858"/>
      <c r="I30" s="179">
        <f t="shared" si="8"/>
        <v>0</v>
      </c>
      <c r="J30" s="859">
        <f t="shared" si="1"/>
        <v>0</v>
      </c>
      <c r="K30" s="859"/>
      <c r="L30" s="275">
        <f t="shared" si="2"/>
        <v>0</v>
      </c>
      <c r="M30" s="852">
        <f t="shared" si="5"/>
        <v>0</v>
      </c>
      <c r="N30" s="853"/>
      <c r="O30" s="854"/>
      <c r="P30" s="855">
        <f t="shared" si="6"/>
        <v>0</v>
      </c>
      <c r="Q30" s="853"/>
      <c r="R30" s="854"/>
      <c r="S30" s="485">
        <f t="shared" si="3"/>
        <v>0</v>
      </c>
      <c r="U30" s="46" t="str">
        <f t="shared" si="4"/>
        <v/>
      </c>
      <c r="W30" s="265"/>
      <c r="X30" s="270">
        <f>IF(W30&gt;PROPOSTA!R30,"EXCESSO",W30)</f>
        <v>0</v>
      </c>
      <c r="Y30" s="239">
        <f>IF(PROPOSTA!R30-X30&lt;0,"excesso",PROPOSTA!R30-X30)</f>
        <v>0</v>
      </c>
      <c r="AA30" s="243"/>
      <c r="AU30" s="69"/>
      <c r="AV30" s="69"/>
      <c r="AY30" s="69"/>
      <c r="AZ30" s="69"/>
      <c r="BA30" s="69"/>
      <c r="BB30" s="69"/>
    </row>
    <row r="31" spans="1:54" x14ac:dyDescent="0.2">
      <c r="A31" s="53">
        <v>589000</v>
      </c>
      <c r="B31" s="50" t="s">
        <v>193</v>
      </c>
      <c r="C31" s="135" t="s">
        <v>189</v>
      </c>
      <c r="D31" s="194" t="s">
        <v>89</v>
      </c>
      <c r="E31" s="131" t="s">
        <v>18</v>
      </c>
      <c r="F31" s="856">
        <f>PROPOSTA!O31</f>
        <v>0</v>
      </c>
      <c r="G31" s="857"/>
      <c r="H31" s="858"/>
      <c r="I31" s="179">
        <f t="shared" si="8"/>
        <v>0</v>
      </c>
      <c r="J31" s="859">
        <f t="shared" si="1"/>
        <v>0</v>
      </c>
      <c r="K31" s="859"/>
      <c r="L31" s="275">
        <f t="shared" si="2"/>
        <v>0</v>
      </c>
      <c r="M31" s="852">
        <f t="shared" si="5"/>
        <v>0</v>
      </c>
      <c r="N31" s="853"/>
      <c r="O31" s="854"/>
      <c r="P31" s="855">
        <f t="shared" si="6"/>
        <v>0</v>
      </c>
      <c r="Q31" s="853"/>
      <c r="R31" s="854"/>
      <c r="S31" s="485">
        <f t="shared" si="3"/>
        <v>0</v>
      </c>
      <c r="U31" s="46" t="str">
        <f t="shared" si="4"/>
        <v/>
      </c>
      <c r="W31" s="265"/>
      <c r="X31" s="270">
        <f>IF(W31&gt;PROPOSTA!R31,"EXCESSO",W31)</f>
        <v>0</v>
      </c>
      <c r="Y31" s="239">
        <f>IF(PROPOSTA!R31-X31&lt;0,"excesso",PROPOSTA!R31-X31)</f>
        <v>0</v>
      </c>
      <c r="AU31" s="69"/>
      <c r="AV31" s="69"/>
      <c r="AY31" s="69"/>
      <c r="AZ31" s="69"/>
      <c r="BA31" s="69"/>
      <c r="BB31" s="69"/>
    </row>
    <row r="32" spans="1:54" x14ac:dyDescent="0.2">
      <c r="A32" s="55">
        <v>589000</v>
      </c>
      <c r="B32" s="50" t="s">
        <v>193</v>
      </c>
      <c r="C32" s="136" t="s">
        <v>190</v>
      </c>
      <c r="D32" s="194" t="s">
        <v>89</v>
      </c>
      <c r="E32" s="131" t="s">
        <v>18</v>
      </c>
      <c r="F32" s="856">
        <f>PROPOSTA!O32</f>
        <v>0</v>
      </c>
      <c r="G32" s="857"/>
      <c r="H32" s="858"/>
      <c r="I32" s="179">
        <f t="shared" si="8"/>
        <v>0</v>
      </c>
      <c r="J32" s="859">
        <f t="shared" si="1"/>
        <v>0</v>
      </c>
      <c r="K32" s="859"/>
      <c r="L32" s="275">
        <f t="shared" si="2"/>
        <v>0</v>
      </c>
      <c r="M32" s="852">
        <f t="shared" si="5"/>
        <v>0</v>
      </c>
      <c r="N32" s="853"/>
      <c r="O32" s="854"/>
      <c r="P32" s="855">
        <f t="shared" si="6"/>
        <v>0</v>
      </c>
      <c r="Q32" s="853"/>
      <c r="R32" s="854"/>
      <c r="S32" s="485">
        <f t="shared" si="3"/>
        <v>0</v>
      </c>
      <c r="U32" s="46" t="str">
        <f t="shared" si="4"/>
        <v/>
      </c>
      <c r="W32" s="265"/>
      <c r="X32" s="270">
        <f>IF(W32&gt;PROPOSTA!R32,"EXCESSO",W32)</f>
        <v>0</v>
      </c>
      <c r="Y32" s="239">
        <f>IF(PROPOSTA!R32-X32&lt;0,"excesso",PROPOSTA!R32-X32)</f>
        <v>0</v>
      </c>
      <c r="AY32" s="69"/>
      <c r="AZ32" s="69"/>
      <c r="BA32" s="69"/>
      <c r="BB32" s="69"/>
    </row>
    <row r="33" spans="1:54" x14ac:dyDescent="0.2">
      <c r="A33" s="55">
        <v>589000</v>
      </c>
      <c r="B33" s="50" t="s">
        <v>193</v>
      </c>
      <c r="C33" s="136" t="s">
        <v>191</v>
      </c>
      <c r="D33" s="194" t="s">
        <v>89</v>
      </c>
      <c r="E33" s="131" t="s">
        <v>18</v>
      </c>
      <c r="F33" s="856">
        <f>PROPOSTA!O33</f>
        <v>0</v>
      </c>
      <c r="G33" s="857"/>
      <c r="H33" s="858"/>
      <c r="I33" s="179">
        <f t="shared" si="8"/>
        <v>0</v>
      </c>
      <c r="J33" s="859">
        <f t="shared" si="1"/>
        <v>0</v>
      </c>
      <c r="K33" s="859"/>
      <c r="L33" s="275">
        <f t="shared" si="2"/>
        <v>0</v>
      </c>
      <c r="M33" s="852">
        <f t="shared" si="5"/>
        <v>0</v>
      </c>
      <c r="N33" s="853"/>
      <c r="O33" s="854"/>
      <c r="P33" s="855">
        <f t="shared" si="6"/>
        <v>0</v>
      </c>
      <c r="Q33" s="853"/>
      <c r="R33" s="854"/>
      <c r="S33" s="485">
        <f t="shared" si="3"/>
        <v>0</v>
      </c>
      <c r="U33" s="46" t="str">
        <f t="shared" si="4"/>
        <v/>
      </c>
      <c r="W33" s="265"/>
      <c r="X33" s="270">
        <f>IF(W33&gt;PROPOSTA!R33,"EXCESSO",W33)</f>
        <v>0</v>
      </c>
      <c r="Y33" s="239">
        <f>IF(PROPOSTA!R33-X33&lt;0,"excesso",PROPOSTA!R33-X33)</f>
        <v>0</v>
      </c>
      <c r="AY33" s="69"/>
      <c r="AZ33" s="69"/>
      <c r="BA33" s="69"/>
      <c r="BB33" s="69"/>
    </row>
    <row r="34" spans="1:54" x14ac:dyDescent="0.2">
      <c r="A34" s="55">
        <v>589030</v>
      </c>
      <c r="B34" s="50" t="s">
        <v>193</v>
      </c>
      <c r="C34" s="136" t="s">
        <v>196</v>
      </c>
      <c r="D34" s="194" t="s">
        <v>200</v>
      </c>
      <c r="E34" s="131" t="s">
        <v>18</v>
      </c>
      <c r="F34" s="856">
        <f>PROPOSTA!O34</f>
        <v>0</v>
      </c>
      <c r="G34" s="857"/>
      <c r="H34" s="858"/>
      <c r="I34" s="179">
        <f t="shared" si="8"/>
        <v>0</v>
      </c>
      <c r="J34" s="859">
        <f t="shared" si="1"/>
        <v>0</v>
      </c>
      <c r="K34" s="859"/>
      <c r="L34" s="275">
        <f t="shared" si="2"/>
        <v>0</v>
      </c>
      <c r="M34" s="852">
        <f t="shared" si="5"/>
        <v>0</v>
      </c>
      <c r="N34" s="853"/>
      <c r="O34" s="854"/>
      <c r="P34" s="855">
        <f t="shared" si="6"/>
        <v>0</v>
      </c>
      <c r="Q34" s="853"/>
      <c r="R34" s="854"/>
      <c r="S34" s="485">
        <f t="shared" si="3"/>
        <v>0</v>
      </c>
      <c r="U34" s="46" t="str">
        <f t="shared" si="4"/>
        <v/>
      </c>
      <c r="W34" s="265"/>
      <c r="X34" s="270">
        <f>IF(W34&gt;PROPOSTA!R34,"EXCESSO",W34)</f>
        <v>0</v>
      </c>
      <c r="Y34" s="239">
        <f>IF(PROPOSTA!R34-X34&lt;0,"excesso",PROPOSTA!R34-X34)</f>
        <v>0</v>
      </c>
      <c r="AY34" s="69"/>
      <c r="AZ34" s="69"/>
      <c r="BA34" s="69"/>
      <c r="BB34" s="69"/>
    </row>
    <row r="35" spans="1:54" x14ac:dyDescent="0.2">
      <c r="A35" s="55">
        <v>589040</v>
      </c>
      <c r="B35" s="50" t="s">
        <v>193</v>
      </c>
      <c r="C35" s="136" t="s">
        <v>197</v>
      </c>
      <c r="D35" s="194" t="s">
        <v>201</v>
      </c>
      <c r="E35" s="131" t="s">
        <v>18</v>
      </c>
      <c r="F35" s="856">
        <f>PROPOSTA!O35</f>
        <v>0</v>
      </c>
      <c r="G35" s="857"/>
      <c r="H35" s="858"/>
      <c r="I35" s="179">
        <f t="shared" si="8"/>
        <v>0</v>
      </c>
      <c r="J35" s="859">
        <f t="shared" si="1"/>
        <v>0</v>
      </c>
      <c r="K35" s="859"/>
      <c r="L35" s="275">
        <f t="shared" si="2"/>
        <v>0</v>
      </c>
      <c r="M35" s="852">
        <f t="shared" si="5"/>
        <v>0</v>
      </c>
      <c r="N35" s="853"/>
      <c r="O35" s="854"/>
      <c r="P35" s="855">
        <f t="shared" si="6"/>
        <v>0</v>
      </c>
      <c r="Q35" s="853"/>
      <c r="R35" s="854"/>
      <c r="S35" s="485">
        <f t="shared" si="3"/>
        <v>0</v>
      </c>
      <c r="U35" s="46" t="str">
        <f t="shared" si="4"/>
        <v/>
      </c>
      <c r="W35" s="265"/>
      <c r="X35" s="270">
        <f>IF(W35&gt;PROPOSTA!R35,"EXCESSO",W35)</f>
        <v>0</v>
      </c>
      <c r="Y35" s="239">
        <f>IF(PROPOSTA!R35-X35&lt;0,"excesso",PROPOSTA!R35-X35)</f>
        <v>0</v>
      </c>
      <c r="AY35" s="69"/>
      <c r="AZ35" s="69"/>
      <c r="BA35" s="69"/>
      <c r="BB35" s="69"/>
    </row>
    <row r="36" spans="1:54" x14ac:dyDescent="0.2">
      <c r="A36" s="55">
        <v>589060</v>
      </c>
      <c r="B36" s="50" t="s">
        <v>193</v>
      </c>
      <c r="C36" s="136" t="s">
        <v>198</v>
      </c>
      <c r="D36" s="194" t="s">
        <v>203</v>
      </c>
      <c r="E36" s="131" t="s">
        <v>18</v>
      </c>
      <c r="F36" s="856">
        <f>PROPOSTA!O36</f>
        <v>0</v>
      </c>
      <c r="G36" s="857"/>
      <c r="H36" s="858"/>
      <c r="I36" s="179">
        <f t="shared" si="8"/>
        <v>0</v>
      </c>
      <c r="J36" s="859">
        <f t="shared" si="1"/>
        <v>0</v>
      </c>
      <c r="K36" s="859"/>
      <c r="L36" s="275">
        <f t="shared" si="2"/>
        <v>0</v>
      </c>
      <c r="M36" s="852">
        <f t="shared" si="5"/>
        <v>0</v>
      </c>
      <c r="N36" s="853"/>
      <c r="O36" s="854"/>
      <c r="P36" s="855">
        <f t="shared" si="6"/>
        <v>0</v>
      </c>
      <c r="Q36" s="853"/>
      <c r="R36" s="854"/>
      <c r="S36" s="485">
        <f t="shared" si="3"/>
        <v>0</v>
      </c>
      <c r="U36" s="46" t="str">
        <f t="shared" si="4"/>
        <v/>
      </c>
      <c r="W36" s="265"/>
      <c r="X36" s="270">
        <f>IF(W36&gt;PROPOSTA!R36,"EXCESSO",W36)</f>
        <v>0</v>
      </c>
      <c r="Y36" s="239">
        <f>IF(PROPOSTA!R36-X36&lt;0,"excesso",PROPOSTA!R36-X36)</f>
        <v>0</v>
      </c>
      <c r="AY36" s="69"/>
      <c r="AZ36" s="69"/>
      <c r="BA36" s="69"/>
      <c r="BB36" s="69"/>
    </row>
    <row r="37" spans="1:54" x14ac:dyDescent="0.2">
      <c r="A37" s="53">
        <v>589050</v>
      </c>
      <c r="B37" s="50" t="s">
        <v>193</v>
      </c>
      <c r="C37" s="135" t="s">
        <v>192</v>
      </c>
      <c r="D37" s="194" t="s">
        <v>90</v>
      </c>
      <c r="E37" s="131" t="s">
        <v>18</v>
      </c>
      <c r="F37" s="856">
        <f>PROPOSTA!O37</f>
        <v>0</v>
      </c>
      <c r="G37" s="857"/>
      <c r="H37" s="858"/>
      <c r="I37" s="179">
        <f t="shared" si="8"/>
        <v>0</v>
      </c>
      <c r="J37" s="859">
        <f t="shared" si="1"/>
        <v>0</v>
      </c>
      <c r="K37" s="859"/>
      <c r="L37" s="275">
        <f t="shared" si="2"/>
        <v>0</v>
      </c>
      <c r="M37" s="852">
        <f t="shared" si="5"/>
        <v>0</v>
      </c>
      <c r="N37" s="853"/>
      <c r="O37" s="854"/>
      <c r="P37" s="855">
        <f t="shared" si="6"/>
        <v>0</v>
      </c>
      <c r="Q37" s="853"/>
      <c r="R37" s="854"/>
      <c r="S37" s="485">
        <f t="shared" si="3"/>
        <v>0</v>
      </c>
      <c r="U37" s="46" t="str">
        <f t="shared" si="4"/>
        <v/>
      </c>
      <c r="W37" s="265"/>
      <c r="X37" s="270">
        <f>IF(W37&gt;PROPOSTA!R37,"EXCESSO",W37)</f>
        <v>0</v>
      </c>
      <c r="Y37" s="239">
        <f>IF(PROPOSTA!R37-X37&lt;0,"excesso",PROPOSTA!R37-X37)</f>
        <v>0</v>
      </c>
      <c r="AY37" s="69"/>
      <c r="AZ37" s="69"/>
      <c r="BA37" s="69"/>
      <c r="BB37" s="69"/>
    </row>
    <row r="38" spans="1:54" ht="10.8" thickBot="1" x14ac:dyDescent="0.25">
      <c r="A38" s="415">
        <v>589180</v>
      </c>
      <c r="B38" s="493" t="s">
        <v>193</v>
      </c>
      <c r="C38" s="419" t="s">
        <v>199</v>
      </c>
      <c r="D38" s="196" t="s">
        <v>202</v>
      </c>
      <c r="E38" s="420" t="s">
        <v>18</v>
      </c>
      <c r="F38" s="874">
        <f>PROPOSTA!O38</f>
        <v>0</v>
      </c>
      <c r="G38" s="875"/>
      <c r="H38" s="876"/>
      <c r="I38" s="421">
        <f>$S$8</f>
        <v>0</v>
      </c>
      <c r="J38" s="860">
        <f t="shared" si="1"/>
        <v>0</v>
      </c>
      <c r="K38" s="860"/>
      <c r="L38" s="276">
        <f t="shared" si="2"/>
        <v>0</v>
      </c>
      <c r="M38" s="872">
        <f t="shared" si="5"/>
        <v>0</v>
      </c>
      <c r="N38" s="863"/>
      <c r="O38" s="864"/>
      <c r="P38" s="862">
        <f t="shared" si="6"/>
        <v>0</v>
      </c>
      <c r="Q38" s="863"/>
      <c r="R38" s="864"/>
      <c r="S38" s="486">
        <f t="shared" si="3"/>
        <v>0</v>
      </c>
      <c r="U38" s="46" t="str">
        <f t="shared" si="4"/>
        <v/>
      </c>
      <c r="W38" s="265"/>
      <c r="X38" s="270">
        <f>IF(W38&gt;PROPOSTA!R38,"EXCESSO",W38)</f>
        <v>0</v>
      </c>
      <c r="Y38" s="239">
        <f>IF(PROPOSTA!R38-X38&lt;0,"excesso",PROPOSTA!R38-X38)</f>
        <v>0</v>
      </c>
      <c r="AY38" s="69"/>
      <c r="AZ38" s="69"/>
      <c r="BA38" s="69"/>
      <c r="BB38" s="69"/>
    </row>
    <row r="39" spans="1:54" ht="10.8" thickBot="1" x14ac:dyDescent="0.25">
      <c r="A39" s="456"/>
      <c r="B39" s="457"/>
      <c r="C39" s="458" t="s">
        <v>19</v>
      </c>
      <c r="D39" s="459"/>
      <c r="E39" s="453"/>
      <c r="F39" s="453"/>
      <c r="G39" s="453"/>
      <c r="H39" s="453"/>
      <c r="I39" s="453"/>
      <c r="J39" s="453"/>
      <c r="K39" s="453"/>
      <c r="L39" s="460"/>
      <c r="M39" s="460"/>
      <c r="N39" s="460"/>
      <c r="O39" s="460"/>
      <c r="P39" s="460"/>
      <c r="Q39" s="460"/>
      <c r="R39" s="460"/>
      <c r="S39" s="461"/>
      <c r="T39" s="57"/>
      <c r="U39" s="46"/>
      <c r="W39" s="244"/>
      <c r="X39" s="231"/>
      <c r="Y39" s="232"/>
      <c r="AY39" s="69"/>
      <c r="AZ39" s="69"/>
      <c r="BA39" s="69"/>
      <c r="BB39" s="69"/>
    </row>
    <row r="40" spans="1:54" ht="10.199999999999999" customHeight="1" x14ac:dyDescent="0.2">
      <c r="A40" s="58">
        <v>589420</v>
      </c>
      <c r="B40" s="490" t="s">
        <v>193</v>
      </c>
      <c r="C40" s="491" t="s">
        <v>171</v>
      </c>
      <c r="D40" s="193" t="s">
        <v>85</v>
      </c>
      <c r="E40" s="130" t="s">
        <v>18</v>
      </c>
      <c r="F40" s="878">
        <f>PROPOSTA!O40</f>
        <v>0</v>
      </c>
      <c r="G40" s="879"/>
      <c r="H40" s="880"/>
      <c r="I40" s="412">
        <f t="shared" ref="I40:I41" si="9">$S$8</f>
        <v>0</v>
      </c>
      <c r="J40" s="861">
        <f t="shared" ref="J40:J66" si="10">IF(F40=0,0,F40*(1+I40))</f>
        <v>0</v>
      </c>
      <c r="K40" s="861"/>
      <c r="L40" s="413">
        <f t="shared" ref="L40:L66" si="11">X40</f>
        <v>0</v>
      </c>
      <c r="M40" s="873">
        <f>IF(Y40="excesso","excesso",IF(L40=0,0,ROUND(L40*F40,2)))</f>
        <v>0</v>
      </c>
      <c r="N40" s="870"/>
      <c r="O40" s="871"/>
      <c r="P40" s="869">
        <f>IF(L40=0,0,ROUND(L40*J40,2))</f>
        <v>0</v>
      </c>
      <c r="Q40" s="870"/>
      <c r="R40" s="871"/>
      <c r="S40" s="497">
        <f>P40-M40</f>
        <v>0</v>
      </c>
      <c r="U40" s="46" t="str">
        <f t="shared" si="4"/>
        <v/>
      </c>
      <c r="W40" s="495"/>
      <c r="X40" s="496">
        <f>IF(W40&gt;PROPOSTA!R40,"EXCESSO",W40)</f>
        <v>0</v>
      </c>
      <c r="Y40" s="238">
        <f>IF(PROPOSTA!R40-X40&lt;0,"excesso",PROPOSTA!R40-X40)</f>
        <v>0</v>
      </c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Y40" s="69"/>
      <c r="AZ40" s="69"/>
      <c r="BA40" s="69"/>
      <c r="BB40" s="69"/>
    </row>
    <row r="41" spans="1:54" x14ac:dyDescent="0.2">
      <c r="A41" s="51">
        <v>589190</v>
      </c>
      <c r="B41" s="52" t="s">
        <v>193</v>
      </c>
      <c r="C41" s="136" t="s">
        <v>172</v>
      </c>
      <c r="D41" s="194" t="s">
        <v>86</v>
      </c>
      <c r="E41" s="131" t="s">
        <v>18</v>
      </c>
      <c r="F41" s="856">
        <f>PROPOSTA!O41</f>
        <v>0</v>
      </c>
      <c r="G41" s="857"/>
      <c r="H41" s="858"/>
      <c r="I41" s="179">
        <f t="shared" si="9"/>
        <v>0</v>
      </c>
      <c r="J41" s="859">
        <f t="shared" si="10"/>
        <v>0</v>
      </c>
      <c r="K41" s="859"/>
      <c r="L41" s="275">
        <f t="shared" si="11"/>
        <v>0</v>
      </c>
      <c r="M41" s="852">
        <f>IF(Y41="excesso","excesso",IF(L41=0,0,ROUND(L41*F41,2)))</f>
        <v>0</v>
      </c>
      <c r="N41" s="853"/>
      <c r="O41" s="854"/>
      <c r="P41" s="855">
        <f>IF(L41=0,0,ROUND(L41*J41,2))</f>
        <v>0</v>
      </c>
      <c r="Q41" s="853"/>
      <c r="R41" s="854"/>
      <c r="S41" s="485">
        <f t="shared" ref="S41" si="12">P41-M41</f>
        <v>0</v>
      </c>
      <c r="U41" s="46" t="str">
        <f t="shared" si="4"/>
        <v/>
      </c>
      <c r="W41" s="272"/>
      <c r="X41" s="270">
        <f>IF(W41&gt;PROPOSTA!R41,"EXCESSO",W41)</f>
        <v>0</v>
      </c>
      <c r="Y41" s="239">
        <f>IF(PROPOSTA!R41-X41&lt;0,"excesso",PROPOSTA!R41-X41)</f>
        <v>0</v>
      </c>
      <c r="AU41" s="69"/>
      <c r="AV41" s="69"/>
      <c r="AY41" s="69"/>
      <c r="AZ41" s="69"/>
      <c r="BA41" s="69"/>
      <c r="BB41" s="69"/>
    </row>
    <row r="42" spans="1:54" x14ac:dyDescent="0.2">
      <c r="A42" s="51">
        <v>589100</v>
      </c>
      <c r="B42" s="52" t="s">
        <v>193</v>
      </c>
      <c r="C42" s="136" t="s">
        <v>173</v>
      </c>
      <c r="D42" s="194" t="s">
        <v>76</v>
      </c>
      <c r="E42" s="131" t="s">
        <v>18</v>
      </c>
      <c r="F42" s="856">
        <f>PROPOSTA!O42</f>
        <v>0</v>
      </c>
      <c r="G42" s="857"/>
      <c r="H42" s="858"/>
      <c r="I42" s="179">
        <f>$S$6</f>
        <v>0</v>
      </c>
      <c r="J42" s="859">
        <f t="shared" si="10"/>
        <v>0</v>
      </c>
      <c r="K42" s="859"/>
      <c r="L42" s="275">
        <f t="shared" si="11"/>
        <v>0</v>
      </c>
      <c r="M42" s="852">
        <f t="shared" ref="M42:M66" si="13">IF(Y42="excesso","excesso",IF(L42=0,0,ROUND(L42*F42,2)))</f>
        <v>0</v>
      </c>
      <c r="N42" s="853"/>
      <c r="O42" s="854"/>
      <c r="P42" s="855">
        <f t="shared" ref="P42:P66" si="14">IF(L42=0,0,ROUND(L42*J42,2))</f>
        <v>0</v>
      </c>
      <c r="Q42" s="853"/>
      <c r="R42" s="854"/>
      <c r="S42" s="186">
        <f t="shared" ref="S42:S66" si="15">P42-M42</f>
        <v>0</v>
      </c>
      <c r="U42" s="46" t="str">
        <f t="shared" si="4"/>
        <v/>
      </c>
      <c r="W42" s="272"/>
      <c r="X42" s="270">
        <f>IF(W42&gt;PROPOSTA!R42,"EXCESSO",W42)</f>
        <v>0</v>
      </c>
      <c r="Y42" s="239">
        <f>IF(PROPOSTA!R42-X42&lt;0,"excesso",PROPOSTA!R42-X42)</f>
        <v>0</v>
      </c>
      <c r="AY42" s="69"/>
      <c r="AZ42" s="69"/>
      <c r="BA42" s="69"/>
      <c r="BB42" s="69"/>
    </row>
    <row r="43" spans="1:54" x14ac:dyDescent="0.2">
      <c r="A43" s="49">
        <v>589420</v>
      </c>
      <c r="B43" s="50" t="s">
        <v>193</v>
      </c>
      <c r="C43" s="135" t="s">
        <v>174</v>
      </c>
      <c r="D43" s="194" t="s">
        <v>85</v>
      </c>
      <c r="E43" s="131" t="s">
        <v>18</v>
      </c>
      <c r="F43" s="856">
        <f>PROPOSTA!O43</f>
        <v>0</v>
      </c>
      <c r="G43" s="857"/>
      <c r="H43" s="858"/>
      <c r="I43" s="179">
        <f t="shared" ref="I43:I52" si="16">$S$8</f>
        <v>0</v>
      </c>
      <c r="J43" s="859">
        <f t="shared" si="10"/>
        <v>0</v>
      </c>
      <c r="K43" s="859"/>
      <c r="L43" s="275">
        <f t="shared" si="11"/>
        <v>0</v>
      </c>
      <c r="M43" s="852">
        <f t="shared" si="13"/>
        <v>0</v>
      </c>
      <c r="N43" s="853"/>
      <c r="O43" s="854"/>
      <c r="P43" s="855">
        <f t="shared" si="14"/>
        <v>0</v>
      </c>
      <c r="Q43" s="853"/>
      <c r="R43" s="854"/>
      <c r="S43" s="186">
        <f t="shared" si="15"/>
        <v>0</v>
      </c>
      <c r="U43" s="46" t="str">
        <f t="shared" si="4"/>
        <v/>
      </c>
      <c r="W43" s="272"/>
      <c r="X43" s="270">
        <f>IF(W43&gt;PROPOSTA!R43,"EXCESSO",W43)</f>
        <v>0</v>
      </c>
      <c r="Y43" s="239">
        <f>IF(PROPOSTA!R43-X43&lt;0,"excesso",PROPOSTA!R43-X43)</f>
        <v>0</v>
      </c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Y43" s="69"/>
      <c r="AZ43" s="69"/>
      <c r="BA43" s="69"/>
      <c r="BB43" s="69"/>
    </row>
    <row r="44" spans="1:54" x14ac:dyDescent="0.2">
      <c r="A44" s="53">
        <v>589520</v>
      </c>
      <c r="B44" s="54" t="s">
        <v>193</v>
      </c>
      <c r="C44" s="135" t="s">
        <v>175</v>
      </c>
      <c r="D44" s="194" t="s">
        <v>87</v>
      </c>
      <c r="E44" s="131" t="s">
        <v>18</v>
      </c>
      <c r="F44" s="856">
        <f>PROPOSTA!O44</f>
        <v>0</v>
      </c>
      <c r="G44" s="857"/>
      <c r="H44" s="858"/>
      <c r="I44" s="179">
        <f t="shared" si="16"/>
        <v>0</v>
      </c>
      <c r="J44" s="859">
        <f t="shared" si="10"/>
        <v>0</v>
      </c>
      <c r="K44" s="859"/>
      <c r="L44" s="275">
        <f t="shared" si="11"/>
        <v>0</v>
      </c>
      <c r="M44" s="852">
        <f t="shared" si="13"/>
        <v>0</v>
      </c>
      <c r="N44" s="853"/>
      <c r="O44" s="854"/>
      <c r="P44" s="855">
        <f t="shared" si="14"/>
        <v>0</v>
      </c>
      <c r="Q44" s="853"/>
      <c r="R44" s="854"/>
      <c r="S44" s="186">
        <f t="shared" si="15"/>
        <v>0</v>
      </c>
      <c r="U44" s="46" t="str">
        <f t="shared" si="4"/>
        <v/>
      </c>
      <c r="W44" s="272"/>
      <c r="X44" s="270">
        <f>IF(W44&gt;PROPOSTA!R44,"EXCESSO",W44)</f>
        <v>0</v>
      </c>
      <c r="Y44" s="239">
        <f>IF(PROPOSTA!R44-X44&lt;0,"excesso",PROPOSTA!R44-X44)</f>
        <v>0</v>
      </c>
      <c r="AU44" s="69"/>
      <c r="AV44" s="69"/>
      <c r="AY44" s="69"/>
      <c r="AZ44" s="69"/>
      <c r="BA44" s="69"/>
      <c r="BB44" s="69"/>
    </row>
    <row r="45" spans="1:54" x14ac:dyDescent="0.2">
      <c r="A45" s="53">
        <v>589520</v>
      </c>
      <c r="B45" s="54" t="s">
        <v>193</v>
      </c>
      <c r="C45" s="135" t="s">
        <v>176</v>
      </c>
      <c r="D45" s="194" t="s">
        <v>87</v>
      </c>
      <c r="E45" s="131" t="s">
        <v>18</v>
      </c>
      <c r="F45" s="856">
        <f>PROPOSTA!O45</f>
        <v>0</v>
      </c>
      <c r="G45" s="857"/>
      <c r="H45" s="858"/>
      <c r="I45" s="179">
        <f t="shared" si="16"/>
        <v>0</v>
      </c>
      <c r="J45" s="859">
        <f t="shared" si="10"/>
        <v>0</v>
      </c>
      <c r="K45" s="859"/>
      <c r="L45" s="275">
        <f t="shared" si="11"/>
        <v>0</v>
      </c>
      <c r="M45" s="852">
        <f t="shared" si="13"/>
        <v>0</v>
      </c>
      <c r="N45" s="853"/>
      <c r="O45" s="854"/>
      <c r="P45" s="855">
        <f t="shared" si="14"/>
        <v>0</v>
      </c>
      <c r="Q45" s="853"/>
      <c r="R45" s="854"/>
      <c r="S45" s="186">
        <f t="shared" si="15"/>
        <v>0</v>
      </c>
      <c r="U45" s="46" t="str">
        <f t="shared" si="4"/>
        <v/>
      </c>
      <c r="W45" s="272"/>
      <c r="X45" s="270">
        <f>IF(W45&gt;PROPOSTA!R45,"EXCESSO",W45)</f>
        <v>0</v>
      </c>
      <c r="Y45" s="239">
        <f>IF(PROPOSTA!R45-X45&lt;0,"excesso",PROPOSTA!R45-X45)</f>
        <v>0</v>
      </c>
      <c r="AU45" s="69"/>
      <c r="AV45" s="69"/>
      <c r="AY45" s="69"/>
      <c r="AZ45" s="69"/>
      <c r="BA45" s="69"/>
      <c r="BB45" s="69"/>
    </row>
    <row r="46" spans="1:54" x14ac:dyDescent="0.2">
      <c r="A46" s="53">
        <v>589520</v>
      </c>
      <c r="B46" s="54" t="s">
        <v>193</v>
      </c>
      <c r="C46" s="135" t="s">
        <v>177</v>
      </c>
      <c r="D46" s="194" t="s">
        <v>87</v>
      </c>
      <c r="E46" s="131" t="s">
        <v>18</v>
      </c>
      <c r="F46" s="856">
        <f>PROPOSTA!O46</f>
        <v>0</v>
      </c>
      <c r="G46" s="857"/>
      <c r="H46" s="858"/>
      <c r="I46" s="179">
        <f t="shared" si="16"/>
        <v>0</v>
      </c>
      <c r="J46" s="859">
        <f t="shared" si="10"/>
        <v>0</v>
      </c>
      <c r="K46" s="859"/>
      <c r="L46" s="275">
        <f t="shared" si="11"/>
        <v>0</v>
      </c>
      <c r="M46" s="852">
        <f t="shared" si="13"/>
        <v>0</v>
      </c>
      <c r="N46" s="853"/>
      <c r="O46" s="854"/>
      <c r="P46" s="855">
        <f t="shared" si="14"/>
        <v>0</v>
      </c>
      <c r="Q46" s="853"/>
      <c r="R46" s="854"/>
      <c r="S46" s="186">
        <f t="shared" si="15"/>
        <v>0</v>
      </c>
      <c r="U46" s="46" t="str">
        <f t="shared" si="4"/>
        <v/>
      </c>
      <c r="W46" s="272"/>
      <c r="X46" s="270">
        <f>IF(W46&gt;PROPOSTA!R46,"EXCESSO",W46)</f>
        <v>0</v>
      </c>
      <c r="Y46" s="239">
        <f>IF(PROPOSTA!R46-X46&lt;0,"excesso",PROPOSTA!R46-X46)</f>
        <v>0</v>
      </c>
      <c r="AU46" s="69"/>
      <c r="AV46" s="69"/>
      <c r="AY46" s="69"/>
      <c r="AZ46" s="69"/>
      <c r="BA46" s="69"/>
      <c r="BB46" s="69"/>
    </row>
    <row r="47" spans="1:54" x14ac:dyDescent="0.2">
      <c r="A47" s="53">
        <v>589520</v>
      </c>
      <c r="B47" s="54" t="s">
        <v>193</v>
      </c>
      <c r="C47" s="135" t="s">
        <v>178</v>
      </c>
      <c r="D47" s="194" t="s">
        <v>87</v>
      </c>
      <c r="E47" s="131" t="s">
        <v>18</v>
      </c>
      <c r="F47" s="856">
        <f>PROPOSTA!O47</f>
        <v>0</v>
      </c>
      <c r="G47" s="857"/>
      <c r="H47" s="858"/>
      <c r="I47" s="179">
        <f t="shared" si="16"/>
        <v>0</v>
      </c>
      <c r="J47" s="859">
        <f t="shared" si="10"/>
        <v>0</v>
      </c>
      <c r="K47" s="859"/>
      <c r="L47" s="275">
        <f t="shared" si="11"/>
        <v>0</v>
      </c>
      <c r="M47" s="852">
        <f t="shared" si="13"/>
        <v>0</v>
      </c>
      <c r="N47" s="853"/>
      <c r="O47" s="854"/>
      <c r="P47" s="855">
        <f t="shared" si="14"/>
        <v>0</v>
      </c>
      <c r="Q47" s="853"/>
      <c r="R47" s="854"/>
      <c r="S47" s="186">
        <f t="shared" si="15"/>
        <v>0</v>
      </c>
      <c r="U47" s="46" t="str">
        <f t="shared" si="4"/>
        <v/>
      </c>
      <c r="W47" s="272"/>
      <c r="X47" s="270">
        <f>IF(W47&gt;PROPOSTA!R47,"EXCESSO",W47)</f>
        <v>0</v>
      </c>
      <c r="Y47" s="239">
        <f>IF(PROPOSTA!R47-X47&lt;0,"excesso",PROPOSTA!R47-X47)</f>
        <v>0</v>
      </c>
      <c r="AU47" s="69"/>
      <c r="AV47" s="69"/>
      <c r="AY47" s="69"/>
      <c r="AZ47" s="69"/>
      <c r="BA47" s="69"/>
      <c r="BB47" s="69"/>
    </row>
    <row r="48" spans="1:54" x14ac:dyDescent="0.2">
      <c r="A48" s="53">
        <v>589220</v>
      </c>
      <c r="B48" s="54" t="s">
        <v>193</v>
      </c>
      <c r="C48" s="135" t="s">
        <v>194</v>
      </c>
      <c r="D48" s="194" t="s">
        <v>195</v>
      </c>
      <c r="E48" s="131" t="s">
        <v>18</v>
      </c>
      <c r="F48" s="856">
        <f>PROPOSTA!O48</f>
        <v>0</v>
      </c>
      <c r="G48" s="857"/>
      <c r="H48" s="858"/>
      <c r="I48" s="179">
        <f t="shared" si="16"/>
        <v>0</v>
      </c>
      <c r="J48" s="859">
        <f t="shared" si="10"/>
        <v>0</v>
      </c>
      <c r="K48" s="859"/>
      <c r="L48" s="275">
        <f t="shared" si="11"/>
        <v>0</v>
      </c>
      <c r="M48" s="852">
        <f t="shared" si="13"/>
        <v>0</v>
      </c>
      <c r="N48" s="853"/>
      <c r="O48" s="854"/>
      <c r="P48" s="855">
        <f t="shared" si="14"/>
        <v>0</v>
      </c>
      <c r="Q48" s="853"/>
      <c r="R48" s="854"/>
      <c r="S48" s="186">
        <f t="shared" si="15"/>
        <v>0</v>
      </c>
      <c r="U48" s="46" t="str">
        <f t="shared" si="4"/>
        <v/>
      </c>
      <c r="W48" s="272"/>
      <c r="X48" s="270">
        <f>IF(W48&gt;PROPOSTA!R48,"EXCESSO",W48)</f>
        <v>0</v>
      </c>
      <c r="Y48" s="239">
        <f>IF(PROPOSTA!R48-X48&lt;0,"excesso",PROPOSTA!R48-X48)</f>
        <v>0</v>
      </c>
      <c r="AU48" s="69"/>
      <c r="AV48" s="69"/>
      <c r="AY48" s="69"/>
      <c r="AZ48" s="69"/>
      <c r="BA48" s="69"/>
      <c r="BB48" s="69"/>
    </row>
    <row r="49" spans="1:54" x14ac:dyDescent="0.2">
      <c r="A49" s="53">
        <v>589320</v>
      </c>
      <c r="B49" s="54" t="s">
        <v>193</v>
      </c>
      <c r="C49" s="135" t="s">
        <v>179</v>
      </c>
      <c r="D49" s="194" t="s">
        <v>88</v>
      </c>
      <c r="E49" s="131" t="s">
        <v>18</v>
      </c>
      <c r="F49" s="856">
        <f>PROPOSTA!O49</f>
        <v>0</v>
      </c>
      <c r="G49" s="857"/>
      <c r="H49" s="858"/>
      <c r="I49" s="179">
        <f t="shared" si="16"/>
        <v>0</v>
      </c>
      <c r="J49" s="859">
        <f t="shared" si="10"/>
        <v>0</v>
      </c>
      <c r="K49" s="859"/>
      <c r="L49" s="275">
        <f t="shared" si="11"/>
        <v>0</v>
      </c>
      <c r="M49" s="852">
        <f t="shared" si="13"/>
        <v>0</v>
      </c>
      <c r="N49" s="853"/>
      <c r="O49" s="854"/>
      <c r="P49" s="855">
        <f t="shared" si="14"/>
        <v>0</v>
      </c>
      <c r="Q49" s="853"/>
      <c r="R49" s="854"/>
      <c r="S49" s="186">
        <f t="shared" si="15"/>
        <v>0</v>
      </c>
      <c r="U49" s="46" t="str">
        <f t="shared" si="4"/>
        <v/>
      </c>
      <c r="W49" s="272"/>
      <c r="X49" s="270">
        <f>IF(W49&gt;PROPOSTA!R49,"EXCESSO",W49)</f>
        <v>0</v>
      </c>
      <c r="Y49" s="239">
        <f>IF(PROPOSTA!R49-X49&lt;0,"excesso",PROPOSTA!R49-X49)</f>
        <v>0</v>
      </c>
      <c r="AU49" s="69"/>
      <c r="AV49" s="69"/>
      <c r="AY49" s="69"/>
      <c r="AZ49" s="69"/>
      <c r="BA49" s="69"/>
      <c r="BB49" s="69"/>
    </row>
    <row r="50" spans="1:54" x14ac:dyDescent="0.2">
      <c r="A50" s="53">
        <v>589320</v>
      </c>
      <c r="B50" s="54" t="s">
        <v>193</v>
      </c>
      <c r="C50" s="135" t="s">
        <v>180</v>
      </c>
      <c r="D50" s="194" t="s">
        <v>88</v>
      </c>
      <c r="E50" s="131" t="s">
        <v>18</v>
      </c>
      <c r="F50" s="856">
        <f>PROPOSTA!O50</f>
        <v>0</v>
      </c>
      <c r="G50" s="857"/>
      <c r="H50" s="858"/>
      <c r="I50" s="179">
        <f t="shared" si="16"/>
        <v>0</v>
      </c>
      <c r="J50" s="859">
        <f t="shared" si="10"/>
        <v>0</v>
      </c>
      <c r="K50" s="859"/>
      <c r="L50" s="275">
        <f t="shared" si="11"/>
        <v>0</v>
      </c>
      <c r="M50" s="852">
        <f t="shared" si="13"/>
        <v>0</v>
      </c>
      <c r="N50" s="853"/>
      <c r="O50" s="854"/>
      <c r="P50" s="855">
        <f t="shared" si="14"/>
        <v>0</v>
      </c>
      <c r="Q50" s="853"/>
      <c r="R50" s="854"/>
      <c r="S50" s="186">
        <f t="shared" si="15"/>
        <v>0</v>
      </c>
      <c r="U50" s="46" t="str">
        <f t="shared" si="4"/>
        <v/>
      </c>
      <c r="W50" s="272"/>
      <c r="X50" s="270">
        <f>IF(W50&gt;PROPOSTA!R50,"EXCESSO",W50)</f>
        <v>0</v>
      </c>
      <c r="Y50" s="239">
        <f>IF(PROPOSTA!R50-X50&lt;0,"excesso",PROPOSTA!R50-X50)</f>
        <v>0</v>
      </c>
      <c r="AU50" s="69"/>
      <c r="AV50" s="69"/>
      <c r="AY50" s="69"/>
      <c r="AZ50" s="69"/>
      <c r="BA50" s="69"/>
      <c r="BB50" s="69"/>
    </row>
    <row r="51" spans="1:54" x14ac:dyDescent="0.2">
      <c r="A51" s="53">
        <v>589320</v>
      </c>
      <c r="B51" s="54" t="s">
        <v>193</v>
      </c>
      <c r="C51" s="135" t="s">
        <v>181</v>
      </c>
      <c r="D51" s="194" t="s">
        <v>88</v>
      </c>
      <c r="E51" s="131" t="s">
        <v>18</v>
      </c>
      <c r="F51" s="856">
        <f>PROPOSTA!O51</f>
        <v>0</v>
      </c>
      <c r="G51" s="857"/>
      <c r="H51" s="858"/>
      <c r="I51" s="179">
        <f t="shared" si="16"/>
        <v>0</v>
      </c>
      <c r="J51" s="859">
        <f t="shared" si="10"/>
        <v>0</v>
      </c>
      <c r="K51" s="859"/>
      <c r="L51" s="275">
        <f t="shared" si="11"/>
        <v>0</v>
      </c>
      <c r="M51" s="852">
        <f t="shared" si="13"/>
        <v>0</v>
      </c>
      <c r="N51" s="853"/>
      <c r="O51" s="854"/>
      <c r="P51" s="855">
        <f t="shared" si="14"/>
        <v>0</v>
      </c>
      <c r="Q51" s="853"/>
      <c r="R51" s="854"/>
      <c r="S51" s="186">
        <f t="shared" si="15"/>
        <v>0</v>
      </c>
      <c r="U51" s="46" t="str">
        <f t="shared" si="4"/>
        <v/>
      </c>
      <c r="W51" s="272"/>
      <c r="X51" s="270">
        <f>IF(W51&gt;PROPOSTA!R51,"EXCESSO",W51)</f>
        <v>0</v>
      </c>
      <c r="Y51" s="239">
        <f>IF(PROPOSTA!R51-X51&lt;0,"excesso",PROPOSTA!R51-X51)</f>
        <v>0</v>
      </c>
      <c r="AU51" s="69"/>
      <c r="AV51" s="69"/>
      <c r="AY51" s="69"/>
      <c r="AZ51" s="69"/>
      <c r="BA51" s="69"/>
      <c r="BB51" s="69"/>
    </row>
    <row r="52" spans="1:54" x14ac:dyDescent="0.2">
      <c r="A52" s="53">
        <v>589520</v>
      </c>
      <c r="B52" s="54" t="s">
        <v>193</v>
      </c>
      <c r="C52" s="135" t="s">
        <v>182</v>
      </c>
      <c r="D52" s="194" t="s">
        <v>87</v>
      </c>
      <c r="E52" s="131" t="s">
        <v>18</v>
      </c>
      <c r="F52" s="856">
        <f>PROPOSTA!O52</f>
        <v>0</v>
      </c>
      <c r="G52" s="857"/>
      <c r="H52" s="858"/>
      <c r="I52" s="179">
        <f t="shared" si="16"/>
        <v>0</v>
      </c>
      <c r="J52" s="859">
        <f t="shared" si="10"/>
        <v>0</v>
      </c>
      <c r="K52" s="859"/>
      <c r="L52" s="275">
        <f t="shared" si="11"/>
        <v>0</v>
      </c>
      <c r="M52" s="852">
        <f t="shared" si="13"/>
        <v>0</v>
      </c>
      <c r="N52" s="853"/>
      <c r="O52" s="854"/>
      <c r="P52" s="855">
        <f t="shared" si="14"/>
        <v>0</v>
      </c>
      <c r="Q52" s="853"/>
      <c r="R52" s="854"/>
      <c r="S52" s="186">
        <f t="shared" si="15"/>
        <v>0</v>
      </c>
      <c r="U52" s="46" t="str">
        <f t="shared" si="4"/>
        <v/>
      </c>
      <c r="W52" s="272"/>
      <c r="X52" s="270">
        <f>IF(W52&gt;PROPOSTA!R52,"EXCESSO",W52)</f>
        <v>0</v>
      </c>
      <c r="Y52" s="239">
        <f>IF(PROPOSTA!R52-X52&lt;0,"excesso",PROPOSTA!R52-X52)</f>
        <v>0</v>
      </c>
      <c r="AU52" s="69"/>
      <c r="AV52" s="69"/>
      <c r="AY52" s="69"/>
      <c r="AZ52" s="69"/>
      <c r="BA52" s="69"/>
      <c r="BB52" s="69"/>
    </row>
    <row r="53" spans="1:54" x14ac:dyDescent="0.2">
      <c r="A53" s="53">
        <v>589000</v>
      </c>
      <c r="B53" s="54" t="s">
        <v>193</v>
      </c>
      <c r="C53" s="135" t="s">
        <v>183</v>
      </c>
      <c r="D53" s="194" t="s">
        <v>89</v>
      </c>
      <c r="E53" s="131" t="s">
        <v>18</v>
      </c>
      <c r="F53" s="856">
        <f>PROPOSTA!O53</f>
        <v>0</v>
      </c>
      <c r="G53" s="857"/>
      <c r="H53" s="858"/>
      <c r="I53" s="179">
        <f t="shared" ref="I53:I65" si="17">$S$7</f>
        <v>0</v>
      </c>
      <c r="J53" s="859">
        <f t="shared" si="10"/>
        <v>0</v>
      </c>
      <c r="K53" s="859"/>
      <c r="L53" s="275">
        <f t="shared" si="11"/>
        <v>0</v>
      </c>
      <c r="M53" s="852">
        <f t="shared" si="13"/>
        <v>0</v>
      </c>
      <c r="N53" s="853"/>
      <c r="O53" s="854"/>
      <c r="P53" s="855">
        <f t="shared" si="14"/>
        <v>0</v>
      </c>
      <c r="Q53" s="853"/>
      <c r="R53" s="854"/>
      <c r="S53" s="186">
        <f t="shared" si="15"/>
        <v>0</v>
      </c>
      <c r="U53" s="46" t="str">
        <f t="shared" si="4"/>
        <v/>
      </c>
      <c r="W53" s="272"/>
      <c r="X53" s="270">
        <f>IF(W53&gt;PROPOSTA!R53,"EXCESSO",W53)</f>
        <v>0</v>
      </c>
      <c r="Y53" s="239">
        <f>IF(PROPOSTA!R53-X53&lt;0,"excesso",PROPOSTA!R53-X53)</f>
        <v>0</v>
      </c>
      <c r="AU53" s="69"/>
      <c r="AV53" s="69"/>
      <c r="AY53" s="69"/>
      <c r="AZ53" s="69"/>
      <c r="BA53" s="69"/>
      <c r="BB53" s="69"/>
    </row>
    <row r="54" spans="1:54" x14ac:dyDescent="0.2">
      <c r="A54" s="53">
        <v>589000</v>
      </c>
      <c r="B54" s="54" t="s">
        <v>193</v>
      </c>
      <c r="C54" s="135" t="s">
        <v>184</v>
      </c>
      <c r="D54" s="194" t="s">
        <v>89</v>
      </c>
      <c r="E54" s="131" t="s">
        <v>18</v>
      </c>
      <c r="F54" s="856">
        <f>PROPOSTA!O54</f>
        <v>0</v>
      </c>
      <c r="G54" s="857"/>
      <c r="H54" s="858"/>
      <c r="I54" s="179">
        <f t="shared" si="17"/>
        <v>0</v>
      </c>
      <c r="J54" s="859">
        <f t="shared" si="10"/>
        <v>0</v>
      </c>
      <c r="K54" s="859"/>
      <c r="L54" s="275">
        <f t="shared" si="11"/>
        <v>0</v>
      </c>
      <c r="M54" s="852">
        <f t="shared" si="13"/>
        <v>0</v>
      </c>
      <c r="N54" s="853"/>
      <c r="O54" s="854"/>
      <c r="P54" s="855">
        <f t="shared" si="14"/>
        <v>0</v>
      </c>
      <c r="Q54" s="853"/>
      <c r="R54" s="854"/>
      <c r="S54" s="186">
        <f t="shared" si="15"/>
        <v>0</v>
      </c>
      <c r="U54" s="46" t="str">
        <f t="shared" si="4"/>
        <v/>
      </c>
      <c r="W54" s="272"/>
      <c r="X54" s="270">
        <f>IF(W54&gt;PROPOSTA!R54,"EXCESSO",W54)</f>
        <v>0</v>
      </c>
      <c r="Y54" s="239">
        <f>IF(PROPOSTA!R54-X54&lt;0,"excesso",PROPOSTA!R54-X54)</f>
        <v>0</v>
      </c>
      <c r="AU54" s="69"/>
      <c r="AV54" s="69"/>
      <c r="AY54" s="69"/>
      <c r="AZ54" s="69"/>
      <c r="BA54" s="69"/>
      <c r="BB54" s="69"/>
    </row>
    <row r="55" spans="1:54" x14ac:dyDescent="0.2">
      <c r="A55" s="53">
        <v>589000</v>
      </c>
      <c r="B55" s="54" t="s">
        <v>193</v>
      </c>
      <c r="C55" s="135" t="s">
        <v>185</v>
      </c>
      <c r="D55" s="194" t="s">
        <v>89</v>
      </c>
      <c r="E55" s="131" t="s">
        <v>18</v>
      </c>
      <c r="F55" s="856">
        <f>PROPOSTA!O55</f>
        <v>0</v>
      </c>
      <c r="G55" s="857"/>
      <c r="H55" s="858"/>
      <c r="I55" s="179">
        <f t="shared" si="17"/>
        <v>0</v>
      </c>
      <c r="J55" s="859">
        <f t="shared" si="10"/>
        <v>0</v>
      </c>
      <c r="K55" s="859"/>
      <c r="L55" s="275">
        <f t="shared" si="11"/>
        <v>0</v>
      </c>
      <c r="M55" s="852">
        <f t="shared" si="13"/>
        <v>0</v>
      </c>
      <c r="N55" s="853"/>
      <c r="O55" s="854"/>
      <c r="P55" s="855">
        <f t="shared" si="14"/>
        <v>0</v>
      </c>
      <c r="Q55" s="853"/>
      <c r="R55" s="854"/>
      <c r="S55" s="186">
        <f t="shared" si="15"/>
        <v>0</v>
      </c>
      <c r="U55" s="46" t="str">
        <f t="shared" si="4"/>
        <v/>
      </c>
      <c r="W55" s="272"/>
      <c r="X55" s="270">
        <f>IF(W55&gt;PROPOSTA!R55,"EXCESSO",W55)</f>
        <v>0</v>
      </c>
      <c r="Y55" s="239">
        <f>IF(PROPOSTA!R55-X55&lt;0,"excesso",PROPOSTA!R55-X55)</f>
        <v>0</v>
      </c>
      <c r="AY55" s="69"/>
      <c r="AZ55" s="69"/>
      <c r="BA55" s="69"/>
      <c r="BB55" s="69"/>
    </row>
    <row r="56" spans="1:54" x14ac:dyDescent="0.2">
      <c r="A56" s="53">
        <v>589000</v>
      </c>
      <c r="B56" s="54" t="s">
        <v>193</v>
      </c>
      <c r="C56" s="135" t="s">
        <v>186</v>
      </c>
      <c r="D56" s="194" t="s">
        <v>89</v>
      </c>
      <c r="E56" s="131" t="s">
        <v>18</v>
      </c>
      <c r="F56" s="856">
        <f>PROPOSTA!O56</f>
        <v>0</v>
      </c>
      <c r="G56" s="857"/>
      <c r="H56" s="858"/>
      <c r="I56" s="179">
        <f t="shared" si="17"/>
        <v>0</v>
      </c>
      <c r="J56" s="859">
        <f t="shared" si="10"/>
        <v>0</v>
      </c>
      <c r="K56" s="859"/>
      <c r="L56" s="275">
        <f t="shared" si="11"/>
        <v>0</v>
      </c>
      <c r="M56" s="852">
        <f t="shared" si="13"/>
        <v>0</v>
      </c>
      <c r="N56" s="853"/>
      <c r="O56" s="854"/>
      <c r="P56" s="855">
        <f t="shared" si="14"/>
        <v>0</v>
      </c>
      <c r="Q56" s="853"/>
      <c r="R56" s="854"/>
      <c r="S56" s="186">
        <f t="shared" si="15"/>
        <v>0</v>
      </c>
      <c r="U56" s="46" t="str">
        <f t="shared" si="4"/>
        <v/>
      </c>
      <c r="W56" s="272"/>
      <c r="X56" s="270">
        <f>IF(W56&gt;PROPOSTA!R56,"EXCESSO",W56)</f>
        <v>0</v>
      </c>
      <c r="Y56" s="239">
        <f>IF(PROPOSTA!R56-X56&lt;0,"excesso",PROPOSTA!R56-X56)</f>
        <v>0</v>
      </c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Y56" s="69"/>
      <c r="AZ56" s="69"/>
      <c r="BA56" s="69"/>
      <c r="BB56" s="69"/>
    </row>
    <row r="57" spans="1:54" x14ac:dyDescent="0.2">
      <c r="A57" s="53">
        <v>589000</v>
      </c>
      <c r="B57" s="54" t="s">
        <v>193</v>
      </c>
      <c r="C57" s="135" t="s">
        <v>187</v>
      </c>
      <c r="D57" s="194" t="s">
        <v>89</v>
      </c>
      <c r="E57" s="131" t="s">
        <v>18</v>
      </c>
      <c r="F57" s="856">
        <f>PROPOSTA!O57</f>
        <v>0</v>
      </c>
      <c r="G57" s="857"/>
      <c r="H57" s="858"/>
      <c r="I57" s="179">
        <f t="shared" si="17"/>
        <v>0</v>
      </c>
      <c r="J57" s="859">
        <f t="shared" si="10"/>
        <v>0</v>
      </c>
      <c r="K57" s="859"/>
      <c r="L57" s="275">
        <f t="shared" si="11"/>
        <v>0</v>
      </c>
      <c r="M57" s="852">
        <f t="shared" si="13"/>
        <v>0</v>
      </c>
      <c r="N57" s="853"/>
      <c r="O57" s="854"/>
      <c r="P57" s="855">
        <f t="shared" si="14"/>
        <v>0</v>
      </c>
      <c r="Q57" s="853"/>
      <c r="R57" s="854"/>
      <c r="S57" s="186">
        <f t="shared" si="15"/>
        <v>0</v>
      </c>
      <c r="U57" s="46" t="str">
        <f t="shared" si="4"/>
        <v/>
      </c>
      <c r="W57" s="272"/>
      <c r="X57" s="270">
        <f>IF(W57&gt;PROPOSTA!R57,"EXCESSO",W57)</f>
        <v>0</v>
      </c>
      <c r="Y57" s="239">
        <f>IF(PROPOSTA!R57-X57&lt;0,"excesso",PROPOSTA!R57-X57)</f>
        <v>0</v>
      </c>
      <c r="AY57" s="69"/>
      <c r="AZ57" s="69"/>
      <c r="BA57" s="69"/>
      <c r="BB57" s="69"/>
    </row>
    <row r="58" spans="1:54" x14ac:dyDescent="0.2">
      <c r="A58" s="55">
        <v>589000</v>
      </c>
      <c r="B58" s="56" t="s">
        <v>193</v>
      </c>
      <c r="C58" s="136" t="s">
        <v>188</v>
      </c>
      <c r="D58" s="194" t="s">
        <v>89</v>
      </c>
      <c r="E58" s="131" t="s">
        <v>18</v>
      </c>
      <c r="F58" s="856">
        <f>PROPOSTA!O58</f>
        <v>0</v>
      </c>
      <c r="G58" s="857"/>
      <c r="H58" s="858"/>
      <c r="I58" s="179">
        <f t="shared" si="17"/>
        <v>0</v>
      </c>
      <c r="J58" s="859">
        <f t="shared" si="10"/>
        <v>0</v>
      </c>
      <c r="K58" s="859"/>
      <c r="L58" s="275">
        <f t="shared" si="11"/>
        <v>0</v>
      </c>
      <c r="M58" s="852">
        <f t="shared" si="13"/>
        <v>0</v>
      </c>
      <c r="N58" s="853"/>
      <c r="O58" s="854"/>
      <c r="P58" s="855">
        <f t="shared" si="14"/>
        <v>0</v>
      </c>
      <c r="Q58" s="853"/>
      <c r="R58" s="854"/>
      <c r="S58" s="186">
        <f t="shared" si="15"/>
        <v>0</v>
      </c>
      <c r="U58" s="46" t="str">
        <f t="shared" si="4"/>
        <v/>
      </c>
      <c r="W58" s="272"/>
      <c r="X58" s="270">
        <f>IF(W58&gt;PROPOSTA!R58,"EXCESSO",W58)</f>
        <v>0</v>
      </c>
      <c r="Y58" s="239">
        <f>IF(PROPOSTA!R58-X58&lt;0,"excesso",PROPOSTA!R58-X58)</f>
        <v>0</v>
      </c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Y58" s="69"/>
      <c r="AZ58" s="69"/>
      <c r="BA58" s="69"/>
      <c r="BB58" s="69"/>
    </row>
    <row r="59" spans="1:54" x14ac:dyDescent="0.2">
      <c r="A59" s="55">
        <v>589000</v>
      </c>
      <c r="B59" s="56" t="s">
        <v>193</v>
      </c>
      <c r="C59" s="136" t="s">
        <v>189</v>
      </c>
      <c r="D59" s="194" t="s">
        <v>89</v>
      </c>
      <c r="E59" s="131" t="s">
        <v>18</v>
      </c>
      <c r="F59" s="856">
        <f>PROPOSTA!O59</f>
        <v>0</v>
      </c>
      <c r="G59" s="857"/>
      <c r="H59" s="858"/>
      <c r="I59" s="179">
        <f t="shared" si="17"/>
        <v>0</v>
      </c>
      <c r="J59" s="859">
        <f t="shared" si="10"/>
        <v>0</v>
      </c>
      <c r="K59" s="859"/>
      <c r="L59" s="275">
        <f t="shared" si="11"/>
        <v>0</v>
      </c>
      <c r="M59" s="852">
        <f t="shared" si="13"/>
        <v>0</v>
      </c>
      <c r="N59" s="853"/>
      <c r="O59" s="854"/>
      <c r="P59" s="855">
        <f t="shared" si="14"/>
        <v>0</v>
      </c>
      <c r="Q59" s="853"/>
      <c r="R59" s="854"/>
      <c r="S59" s="186">
        <f t="shared" si="15"/>
        <v>0</v>
      </c>
      <c r="U59" s="46" t="str">
        <f t="shared" ref="U59:U61" si="18">IF(T59="X","x",IF(P59&gt;0,"x",""))</f>
        <v/>
      </c>
      <c r="W59" s="272"/>
      <c r="X59" s="270">
        <f>IF(W59&gt;PROPOSTA!R59,"EXCESSO",W59)</f>
        <v>0</v>
      </c>
      <c r="Y59" s="239">
        <f>IF(PROPOSTA!R59-X59&lt;0,"excesso",PROPOSTA!R59-X59)</f>
        <v>0</v>
      </c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Y59" s="69"/>
      <c r="AZ59" s="69"/>
      <c r="BA59" s="69"/>
      <c r="BB59" s="69"/>
    </row>
    <row r="60" spans="1:54" x14ac:dyDescent="0.2">
      <c r="A60" s="55">
        <v>589000</v>
      </c>
      <c r="B60" s="56" t="s">
        <v>193</v>
      </c>
      <c r="C60" s="136" t="s">
        <v>190</v>
      </c>
      <c r="D60" s="194" t="s">
        <v>89</v>
      </c>
      <c r="E60" s="131" t="s">
        <v>18</v>
      </c>
      <c r="F60" s="856">
        <f>PROPOSTA!O60</f>
        <v>0</v>
      </c>
      <c r="G60" s="857"/>
      <c r="H60" s="858"/>
      <c r="I60" s="179">
        <f t="shared" si="17"/>
        <v>0</v>
      </c>
      <c r="J60" s="859">
        <f t="shared" si="10"/>
        <v>0</v>
      </c>
      <c r="K60" s="859"/>
      <c r="L60" s="275">
        <f t="shared" si="11"/>
        <v>0</v>
      </c>
      <c r="M60" s="852">
        <f t="shared" si="13"/>
        <v>0</v>
      </c>
      <c r="N60" s="853"/>
      <c r="O60" s="854"/>
      <c r="P60" s="855">
        <f t="shared" si="14"/>
        <v>0</v>
      </c>
      <c r="Q60" s="853"/>
      <c r="R60" s="854"/>
      <c r="S60" s="186">
        <f t="shared" si="15"/>
        <v>0</v>
      </c>
      <c r="U60" s="46" t="str">
        <f t="shared" si="18"/>
        <v/>
      </c>
      <c r="W60" s="272"/>
      <c r="X60" s="270">
        <f>IF(W60&gt;PROPOSTA!R60,"EXCESSO",W60)</f>
        <v>0</v>
      </c>
      <c r="Y60" s="239">
        <f>IF(PROPOSTA!R60-X60&lt;0,"excesso",PROPOSTA!R60-X60)</f>
        <v>0</v>
      </c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Y60" s="69"/>
      <c r="AZ60" s="69"/>
      <c r="BA60" s="69"/>
      <c r="BB60" s="69"/>
    </row>
    <row r="61" spans="1:54" x14ac:dyDescent="0.2">
      <c r="A61" s="55">
        <v>589000</v>
      </c>
      <c r="B61" s="56" t="s">
        <v>193</v>
      </c>
      <c r="C61" s="136" t="s">
        <v>191</v>
      </c>
      <c r="D61" s="194" t="s">
        <v>89</v>
      </c>
      <c r="E61" s="131" t="s">
        <v>18</v>
      </c>
      <c r="F61" s="856">
        <f>PROPOSTA!O61</f>
        <v>0</v>
      </c>
      <c r="G61" s="857"/>
      <c r="H61" s="858"/>
      <c r="I61" s="179">
        <f t="shared" si="17"/>
        <v>0</v>
      </c>
      <c r="J61" s="859">
        <f t="shared" si="10"/>
        <v>0</v>
      </c>
      <c r="K61" s="859"/>
      <c r="L61" s="275">
        <f t="shared" si="11"/>
        <v>0</v>
      </c>
      <c r="M61" s="852">
        <f t="shared" si="13"/>
        <v>0</v>
      </c>
      <c r="N61" s="853"/>
      <c r="O61" s="854"/>
      <c r="P61" s="855">
        <f t="shared" si="14"/>
        <v>0</v>
      </c>
      <c r="Q61" s="853"/>
      <c r="R61" s="854"/>
      <c r="S61" s="186">
        <f t="shared" si="15"/>
        <v>0</v>
      </c>
      <c r="U61" s="46" t="str">
        <f t="shared" si="18"/>
        <v/>
      </c>
      <c r="W61" s="272"/>
      <c r="X61" s="270">
        <f>IF(W61&gt;PROPOSTA!R61,"EXCESSO",W61)</f>
        <v>0</v>
      </c>
      <c r="Y61" s="239">
        <f>IF(PROPOSTA!R61-X61&lt;0,"excesso",PROPOSTA!R61-X61)</f>
        <v>0</v>
      </c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Y61" s="69"/>
      <c r="AZ61" s="69"/>
      <c r="BA61" s="69"/>
      <c r="BB61" s="69"/>
    </row>
    <row r="62" spans="1:54" x14ac:dyDescent="0.2">
      <c r="A62" s="53">
        <v>589030</v>
      </c>
      <c r="B62" s="54" t="s">
        <v>193</v>
      </c>
      <c r="C62" s="135" t="s">
        <v>196</v>
      </c>
      <c r="D62" s="194" t="s">
        <v>200</v>
      </c>
      <c r="E62" s="131" t="s">
        <v>18</v>
      </c>
      <c r="F62" s="856">
        <f>PROPOSTA!O62</f>
        <v>0</v>
      </c>
      <c r="G62" s="857"/>
      <c r="H62" s="858"/>
      <c r="I62" s="179">
        <f t="shared" si="17"/>
        <v>0</v>
      </c>
      <c r="J62" s="859">
        <f t="shared" si="10"/>
        <v>0</v>
      </c>
      <c r="K62" s="859"/>
      <c r="L62" s="275">
        <f t="shared" si="11"/>
        <v>0</v>
      </c>
      <c r="M62" s="852">
        <f t="shared" si="13"/>
        <v>0</v>
      </c>
      <c r="N62" s="853"/>
      <c r="O62" s="854"/>
      <c r="P62" s="855">
        <f t="shared" si="14"/>
        <v>0</v>
      </c>
      <c r="Q62" s="853"/>
      <c r="R62" s="854"/>
      <c r="S62" s="186">
        <f t="shared" si="15"/>
        <v>0</v>
      </c>
      <c r="U62" s="46" t="str">
        <f t="shared" si="4"/>
        <v/>
      </c>
      <c r="W62" s="272"/>
      <c r="X62" s="270">
        <f>IF(W62&gt;PROPOSTA!R62,"EXCESSO",W62)</f>
        <v>0</v>
      </c>
      <c r="Y62" s="239">
        <f>IF(PROPOSTA!R62-X62&lt;0,"excesso",PROPOSTA!R62-X62)</f>
        <v>0</v>
      </c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Y62" s="69"/>
      <c r="AZ62" s="69"/>
      <c r="BA62" s="69"/>
      <c r="BB62" s="69"/>
    </row>
    <row r="63" spans="1:54" x14ac:dyDescent="0.2">
      <c r="A63" s="53">
        <v>589040</v>
      </c>
      <c r="B63" s="54" t="s">
        <v>193</v>
      </c>
      <c r="C63" s="135" t="s">
        <v>197</v>
      </c>
      <c r="D63" s="194" t="s">
        <v>201</v>
      </c>
      <c r="E63" s="131" t="s">
        <v>18</v>
      </c>
      <c r="F63" s="856">
        <f>PROPOSTA!O63</f>
        <v>0</v>
      </c>
      <c r="G63" s="857"/>
      <c r="H63" s="858"/>
      <c r="I63" s="179">
        <f t="shared" si="17"/>
        <v>0</v>
      </c>
      <c r="J63" s="859">
        <f t="shared" si="10"/>
        <v>0</v>
      </c>
      <c r="K63" s="859"/>
      <c r="L63" s="275">
        <f t="shared" si="11"/>
        <v>0</v>
      </c>
      <c r="M63" s="852">
        <f t="shared" si="13"/>
        <v>0</v>
      </c>
      <c r="N63" s="853"/>
      <c r="O63" s="854"/>
      <c r="P63" s="855">
        <f t="shared" si="14"/>
        <v>0</v>
      </c>
      <c r="Q63" s="853"/>
      <c r="R63" s="854"/>
      <c r="S63" s="186">
        <f t="shared" si="15"/>
        <v>0</v>
      </c>
      <c r="U63" s="46" t="str">
        <f t="shared" ref="U63:U64" si="19">IF(T63="X","x",IF(P63&gt;0,"x",""))</f>
        <v/>
      </c>
      <c r="W63" s="272"/>
      <c r="X63" s="270">
        <f>IF(W63&gt;PROPOSTA!R63,"EXCESSO",W63)</f>
        <v>0</v>
      </c>
      <c r="Y63" s="239">
        <f>IF(PROPOSTA!R63-X63&lt;0,"excesso",PROPOSTA!R63-X63)</f>
        <v>0</v>
      </c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Y63" s="69"/>
      <c r="AZ63" s="69"/>
      <c r="BA63" s="69"/>
      <c r="BB63" s="69"/>
    </row>
    <row r="64" spans="1:54" x14ac:dyDescent="0.2">
      <c r="A64" s="53">
        <v>589060</v>
      </c>
      <c r="B64" s="54" t="s">
        <v>193</v>
      </c>
      <c r="C64" s="135" t="s">
        <v>198</v>
      </c>
      <c r="D64" s="194" t="s">
        <v>203</v>
      </c>
      <c r="E64" s="131" t="s">
        <v>18</v>
      </c>
      <c r="F64" s="856">
        <f>PROPOSTA!O64</f>
        <v>0</v>
      </c>
      <c r="G64" s="857"/>
      <c r="H64" s="858"/>
      <c r="I64" s="179">
        <f t="shared" si="17"/>
        <v>0</v>
      </c>
      <c r="J64" s="859">
        <f t="shared" si="10"/>
        <v>0</v>
      </c>
      <c r="K64" s="859"/>
      <c r="L64" s="275">
        <f t="shared" si="11"/>
        <v>0</v>
      </c>
      <c r="M64" s="852">
        <f t="shared" si="13"/>
        <v>0</v>
      </c>
      <c r="N64" s="853"/>
      <c r="O64" s="854"/>
      <c r="P64" s="855">
        <f t="shared" si="14"/>
        <v>0</v>
      </c>
      <c r="Q64" s="853"/>
      <c r="R64" s="854"/>
      <c r="S64" s="186">
        <f t="shared" si="15"/>
        <v>0</v>
      </c>
      <c r="U64" s="46" t="str">
        <f t="shared" si="19"/>
        <v/>
      </c>
      <c r="W64" s="272"/>
      <c r="X64" s="270">
        <f>IF(W64&gt;PROPOSTA!R64,"EXCESSO",W64)</f>
        <v>0</v>
      </c>
      <c r="Y64" s="239">
        <f>IF(PROPOSTA!R64-X64&lt;0,"excesso",PROPOSTA!R64-X64)</f>
        <v>0</v>
      </c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Y64" s="69"/>
      <c r="AZ64" s="69"/>
      <c r="BA64" s="69"/>
      <c r="BB64" s="69"/>
    </row>
    <row r="65" spans="1:54" x14ac:dyDescent="0.2">
      <c r="A65" s="53">
        <v>589050</v>
      </c>
      <c r="B65" s="54" t="s">
        <v>193</v>
      </c>
      <c r="C65" s="135" t="s">
        <v>192</v>
      </c>
      <c r="D65" s="194" t="s">
        <v>90</v>
      </c>
      <c r="E65" s="131" t="s">
        <v>18</v>
      </c>
      <c r="F65" s="856">
        <f>PROPOSTA!O65</f>
        <v>0</v>
      </c>
      <c r="G65" s="857"/>
      <c r="H65" s="858"/>
      <c r="I65" s="179">
        <f t="shared" si="17"/>
        <v>0</v>
      </c>
      <c r="J65" s="859">
        <f t="shared" si="10"/>
        <v>0</v>
      </c>
      <c r="K65" s="859"/>
      <c r="L65" s="275">
        <f t="shared" si="11"/>
        <v>0</v>
      </c>
      <c r="M65" s="852">
        <f t="shared" si="13"/>
        <v>0</v>
      </c>
      <c r="N65" s="853"/>
      <c r="O65" s="854"/>
      <c r="P65" s="855">
        <f t="shared" si="14"/>
        <v>0</v>
      </c>
      <c r="Q65" s="853"/>
      <c r="R65" s="854"/>
      <c r="S65" s="186">
        <f t="shared" si="15"/>
        <v>0</v>
      </c>
      <c r="U65" s="46" t="str">
        <f t="shared" si="4"/>
        <v/>
      </c>
      <c r="W65" s="272"/>
      <c r="X65" s="270">
        <f>IF(W65&gt;PROPOSTA!R65,"EXCESSO",W65)</f>
        <v>0</v>
      </c>
      <c r="Y65" s="239">
        <f>IF(PROPOSTA!R65-X65&lt;0,"excesso",PROPOSTA!R65-X65)</f>
        <v>0</v>
      </c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Y65" s="69"/>
      <c r="AZ65" s="69"/>
      <c r="BA65" s="69"/>
      <c r="BB65" s="69"/>
    </row>
    <row r="66" spans="1:54" ht="10.8" thickBot="1" x14ac:dyDescent="0.25">
      <c r="A66" s="415">
        <v>589180</v>
      </c>
      <c r="B66" s="418" t="s">
        <v>193</v>
      </c>
      <c r="C66" s="419" t="s">
        <v>199</v>
      </c>
      <c r="D66" s="196" t="s">
        <v>202</v>
      </c>
      <c r="E66" s="420" t="s">
        <v>18</v>
      </c>
      <c r="F66" s="874">
        <f>PROPOSTA!O66</f>
        <v>0</v>
      </c>
      <c r="G66" s="875"/>
      <c r="H66" s="876"/>
      <c r="I66" s="421">
        <f>$S$8</f>
        <v>0</v>
      </c>
      <c r="J66" s="860">
        <f t="shared" si="10"/>
        <v>0</v>
      </c>
      <c r="K66" s="860"/>
      <c r="L66" s="276">
        <f t="shared" si="11"/>
        <v>0</v>
      </c>
      <c r="M66" s="872">
        <f t="shared" si="13"/>
        <v>0</v>
      </c>
      <c r="N66" s="863"/>
      <c r="O66" s="864"/>
      <c r="P66" s="862">
        <f t="shared" si="14"/>
        <v>0</v>
      </c>
      <c r="Q66" s="863"/>
      <c r="R66" s="864"/>
      <c r="S66" s="188">
        <f t="shared" si="15"/>
        <v>0</v>
      </c>
      <c r="U66" s="46" t="str">
        <f t="shared" si="4"/>
        <v/>
      </c>
      <c r="W66" s="452"/>
      <c r="X66" s="271">
        <f>IF(W66&gt;PROPOSTA!R66,"EXCESSO",W66)</f>
        <v>0</v>
      </c>
      <c r="Y66" s="240">
        <f>IF(PROPOSTA!R66-X66&lt;0,"excesso",PROPOSTA!R66-X66)</f>
        <v>0</v>
      </c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Y66" s="69"/>
      <c r="AZ66" s="69"/>
      <c r="BA66" s="69"/>
      <c r="BB66" s="69"/>
    </row>
    <row r="67" spans="1:54" ht="10.8" thickBot="1" x14ac:dyDescent="0.25">
      <c r="A67" s="489" t="s">
        <v>20</v>
      </c>
      <c r="N67" s="191"/>
      <c r="O67" s="191"/>
      <c r="T67" s="59" t="s">
        <v>20</v>
      </c>
      <c r="U67" s="60"/>
      <c r="AY67" s="69"/>
      <c r="AZ67" s="69"/>
      <c r="BA67" s="69"/>
      <c r="BB67" s="69"/>
    </row>
    <row r="68" spans="1:54" ht="10.8" thickBot="1" x14ac:dyDescent="0.25">
      <c r="A68" s="61" t="s">
        <v>20</v>
      </c>
      <c r="B68" s="62"/>
      <c r="C68" s="63" t="s">
        <v>83</v>
      </c>
      <c r="D68" s="200"/>
      <c r="E68" s="64"/>
      <c r="F68" s="64"/>
      <c r="G68" s="64"/>
      <c r="H68" s="64"/>
      <c r="I68" s="66"/>
      <c r="J68" s="67"/>
      <c r="K68" s="67"/>
      <c r="L68" s="434"/>
      <c r="M68" s="865">
        <f>SUBTOTAL(9,M12:M66)</f>
        <v>0</v>
      </c>
      <c r="N68" s="866"/>
      <c r="O68" s="867"/>
      <c r="P68" s="868">
        <f>SUBTOTAL(9,P12:P66)</f>
        <v>0</v>
      </c>
      <c r="Q68" s="866"/>
      <c r="R68" s="867"/>
      <c r="S68" s="435">
        <f>SUBTOTAL(9,S12:S66)</f>
        <v>0</v>
      </c>
      <c r="T68" s="59" t="s">
        <v>20</v>
      </c>
      <c r="U68" s="241" t="s">
        <v>20</v>
      </c>
      <c r="W68" s="67"/>
      <c r="X68" s="67"/>
      <c r="Y68" s="67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Y68" s="69"/>
      <c r="AZ68" s="69"/>
      <c r="BA68" s="69"/>
      <c r="BB68" s="69"/>
    </row>
    <row r="69" spans="1:54" ht="10.8" thickBot="1" x14ac:dyDescent="0.25">
      <c r="A69" s="61" t="s">
        <v>20</v>
      </c>
      <c r="M69" s="69"/>
      <c r="N69" s="191"/>
      <c r="O69" s="191"/>
      <c r="T69" s="59" t="s">
        <v>20</v>
      </c>
      <c r="U69" s="9" t="s">
        <v>100</v>
      </c>
      <c r="AY69" s="69"/>
      <c r="AZ69" s="69"/>
      <c r="BA69" s="69"/>
      <c r="BB69" s="69"/>
    </row>
    <row r="70" spans="1:54" ht="31.2" thickBot="1" x14ac:dyDescent="0.45">
      <c r="A70" s="228"/>
      <c r="B70" s="229"/>
      <c r="C70" s="230" t="s">
        <v>105</v>
      </c>
      <c r="D70" s="231"/>
      <c r="E70" s="231"/>
      <c r="F70" s="231"/>
      <c r="G70" s="231"/>
      <c r="H70" s="231"/>
      <c r="I70" s="231"/>
      <c r="J70" s="231"/>
      <c r="K70" s="231"/>
      <c r="L70" s="232"/>
      <c r="M70" s="233" t="s">
        <v>106</v>
      </c>
      <c r="N70" s="233" t="s">
        <v>143</v>
      </c>
      <c r="O70" s="233" t="s">
        <v>144</v>
      </c>
      <c r="P70" s="233" t="s">
        <v>107</v>
      </c>
      <c r="Q70" s="233" t="s">
        <v>108</v>
      </c>
      <c r="R70" s="231"/>
      <c r="S70" s="233" t="s">
        <v>109</v>
      </c>
      <c r="U70" s="9" t="s">
        <v>100</v>
      </c>
      <c r="AU70" s="69"/>
      <c r="AV70" s="69"/>
      <c r="AY70" s="69"/>
      <c r="AZ70" s="69"/>
      <c r="BA70" s="69"/>
      <c r="BB70" s="69"/>
    </row>
    <row r="71" spans="1:54" ht="10.8" thickBot="1" x14ac:dyDescent="0.25">
      <c r="A71" s="61" t="s">
        <v>20</v>
      </c>
      <c r="B71" s="62"/>
      <c r="C71" s="63" t="s">
        <v>92</v>
      </c>
      <c r="D71" s="64"/>
      <c r="E71" s="64"/>
      <c r="F71" s="64"/>
      <c r="G71" s="64"/>
      <c r="H71" s="64"/>
      <c r="I71" s="70"/>
      <c r="J71" s="67"/>
      <c r="K71" s="67"/>
      <c r="L71" s="68"/>
      <c r="M71" s="307">
        <f>SUMIF($D$12:$D$65,"CAP 50/70",M12:M65)</f>
        <v>0</v>
      </c>
      <c r="N71" s="307">
        <f>ROUND(M71*0.9489,2)</f>
        <v>0</v>
      </c>
      <c r="O71" s="307">
        <f>ROUND(N71*(1+S7),2)</f>
        <v>0</v>
      </c>
      <c r="P71" s="307">
        <f>O71-N71</f>
        <v>0</v>
      </c>
      <c r="Q71" s="192">
        <f t="shared" ref="Q71:Q78" si="20">ROUND(N71*$J$4,2)</f>
        <v>0</v>
      </c>
      <c r="R71" s="307"/>
      <c r="S71" s="307">
        <f>IF(P71&lt;0,P71,IF(P71&lt;Q71,0,P71-Q71))</f>
        <v>0</v>
      </c>
      <c r="U71" s="241" t="str">
        <f>IF(M71&gt;0,"x","")</f>
        <v/>
      </c>
      <c r="W71" s="191">
        <f t="shared" ref="W71:X74" si="21">P71-O71</f>
        <v>0</v>
      </c>
      <c r="X71" s="191">
        <f t="shared" si="21"/>
        <v>0</v>
      </c>
      <c r="Y71" s="191">
        <f>Q71-P71</f>
        <v>0</v>
      </c>
      <c r="AD71" s="72"/>
      <c r="AE71" s="72"/>
      <c r="AU71" s="69"/>
      <c r="AV71" s="69"/>
      <c r="AY71" s="69"/>
      <c r="AZ71" s="69"/>
      <c r="BA71" s="69"/>
      <c r="BB71" s="69"/>
    </row>
    <row r="72" spans="1:54" ht="10.8" thickBot="1" x14ac:dyDescent="0.25">
      <c r="A72" s="61" t="s">
        <v>20</v>
      </c>
      <c r="B72" s="62"/>
      <c r="C72" s="63" t="s">
        <v>93</v>
      </c>
      <c r="D72" s="64"/>
      <c r="E72" s="64"/>
      <c r="F72" s="64"/>
      <c r="G72" s="64"/>
      <c r="H72" s="64"/>
      <c r="I72" s="70"/>
      <c r="J72" s="67"/>
      <c r="K72" s="67"/>
      <c r="L72" s="68"/>
      <c r="M72" s="307">
        <f>SUMIF($D$12:$D$65,"CAP Borracha",M12:M65)</f>
        <v>0</v>
      </c>
      <c r="N72" s="307">
        <f t="shared" ref="N72:N78" si="22">ROUND(M72*0.9489,2)</f>
        <v>0</v>
      </c>
      <c r="O72" s="307">
        <f>ROUND(N72*(1+S7),2)</f>
        <v>0</v>
      </c>
      <c r="P72" s="307">
        <f t="shared" ref="P72:P78" si="23">O72-N72</f>
        <v>0</v>
      </c>
      <c r="Q72" s="192">
        <f t="shared" si="20"/>
        <v>0</v>
      </c>
      <c r="R72" s="307"/>
      <c r="S72" s="307">
        <f t="shared" ref="S72:S78" si="24">IF(P72&lt;0,P72,IF(P72&lt;Q72,0,P72-Q72))</f>
        <v>0</v>
      </c>
      <c r="U72" s="241" t="str">
        <f t="shared" ref="U72:U78" si="25">IF(M72&gt;0,"x","")</f>
        <v/>
      </c>
      <c r="W72" s="191">
        <f t="shared" si="21"/>
        <v>0</v>
      </c>
      <c r="X72" s="191">
        <f t="shared" si="21"/>
        <v>0</v>
      </c>
      <c r="Y72" s="191">
        <f>Q72-P72</f>
        <v>0</v>
      </c>
      <c r="AU72" s="69"/>
      <c r="AV72" s="69"/>
      <c r="AY72" s="69"/>
      <c r="AZ72" s="69"/>
      <c r="BA72" s="69"/>
      <c r="BB72" s="69"/>
    </row>
    <row r="73" spans="1:54" ht="10.8" thickBot="1" x14ac:dyDescent="0.25">
      <c r="A73" s="61" t="s">
        <v>20</v>
      </c>
      <c r="B73" s="62"/>
      <c r="C73" s="63" t="s">
        <v>94</v>
      </c>
      <c r="D73" s="64"/>
      <c r="E73" s="64"/>
      <c r="F73" s="64"/>
      <c r="G73" s="64"/>
      <c r="H73" s="64"/>
      <c r="I73" s="70"/>
      <c r="J73" s="67"/>
      <c r="K73" s="67"/>
      <c r="L73" s="68"/>
      <c r="M73" s="307">
        <f>SUMIF($D$12:$D$65,"CAP SBS(60/85)",M12:M65)</f>
        <v>0</v>
      </c>
      <c r="N73" s="307">
        <f t="shared" si="22"/>
        <v>0</v>
      </c>
      <c r="O73" s="307">
        <f>ROUND(N73*(1+S7),2)</f>
        <v>0</v>
      </c>
      <c r="P73" s="307">
        <f t="shared" si="23"/>
        <v>0</v>
      </c>
      <c r="Q73" s="192">
        <f t="shared" si="20"/>
        <v>0</v>
      </c>
      <c r="R73" s="307"/>
      <c r="S73" s="307">
        <f t="shared" si="24"/>
        <v>0</v>
      </c>
      <c r="U73" s="241" t="str">
        <f t="shared" si="25"/>
        <v/>
      </c>
      <c r="W73" s="191">
        <f t="shared" si="21"/>
        <v>0</v>
      </c>
      <c r="X73" s="191">
        <f t="shared" si="21"/>
        <v>0</v>
      </c>
      <c r="Y73" s="191">
        <f>Q73-P73</f>
        <v>0</v>
      </c>
      <c r="AD73" s="72"/>
      <c r="AE73" s="72"/>
      <c r="AU73" s="69"/>
      <c r="AV73" s="69"/>
      <c r="AY73" s="69"/>
      <c r="AZ73" s="69"/>
      <c r="BA73" s="69"/>
      <c r="BB73" s="69"/>
    </row>
    <row r="74" spans="1:54" ht="10.8" thickBot="1" x14ac:dyDescent="0.25">
      <c r="A74" s="61" t="s">
        <v>20</v>
      </c>
      <c r="B74" s="62"/>
      <c r="C74" s="63" t="s">
        <v>95</v>
      </c>
      <c r="D74" s="64"/>
      <c r="E74" s="64"/>
      <c r="F74" s="64"/>
      <c r="G74" s="64"/>
      <c r="H74" s="64"/>
      <c r="I74" s="70"/>
      <c r="J74" s="67"/>
      <c r="K74" s="67"/>
      <c r="L74" s="68"/>
      <c r="M74" s="307">
        <f>SUMIF($D$12:$D$65,"CM-30",M12:M65)</f>
        <v>0</v>
      </c>
      <c r="N74" s="307">
        <f t="shared" si="22"/>
        <v>0</v>
      </c>
      <c r="O74" s="307">
        <f>ROUND(N74*(1+S6),2)</f>
        <v>0</v>
      </c>
      <c r="P74" s="307">
        <f t="shared" si="23"/>
        <v>0</v>
      </c>
      <c r="Q74" s="192">
        <f t="shared" si="20"/>
        <v>0</v>
      </c>
      <c r="R74" s="307"/>
      <c r="S74" s="307">
        <f t="shared" si="24"/>
        <v>0</v>
      </c>
      <c r="U74" s="241" t="str">
        <f t="shared" si="25"/>
        <v/>
      </c>
      <c r="W74" s="191">
        <f t="shared" si="21"/>
        <v>0</v>
      </c>
      <c r="X74" s="191">
        <f t="shared" si="21"/>
        <v>0</v>
      </c>
      <c r="Y74" s="191">
        <f>Q74-P74</f>
        <v>0</v>
      </c>
      <c r="AY74" s="69"/>
      <c r="AZ74" s="69"/>
      <c r="BA74" s="69"/>
      <c r="BB74" s="69"/>
    </row>
    <row r="75" spans="1:54" ht="10.8" thickBot="1" x14ac:dyDescent="0.25">
      <c r="A75" s="61" t="s">
        <v>20</v>
      </c>
      <c r="B75" s="62"/>
      <c r="C75" s="63" t="s">
        <v>96</v>
      </c>
      <c r="D75" s="64"/>
      <c r="E75" s="64"/>
      <c r="F75" s="64"/>
      <c r="G75" s="64"/>
      <c r="H75" s="64"/>
      <c r="I75" s="70"/>
      <c r="J75" s="67"/>
      <c r="K75" s="189"/>
      <c r="L75" s="190"/>
      <c r="M75" s="307">
        <f>SUMIF($D$12:$D$65,"Emulsão EAI",M12:M65)</f>
        <v>0</v>
      </c>
      <c r="N75" s="307">
        <f t="shared" si="22"/>
        <v>0</v>
      </c>
      <c r="O75" s="307">
        <f>ROUND(N75*(1+S8),2)</f>
        <v>0</v>
      </c>
      <c r="P75" s="307">
        <f t="shared" si="23"/>
        <v>0</v>
      </c>
      <c r="Q75" s="192">
        <f t="shared" si="20"/>
        <v>0</v>
      </c>
      <c r="R75" s="307"/>
      <c r="S75" s="307">
        <f t="shared" si="24"/>
        <v>0</v>
      </c>
      <c r="U75" s="241" t="str">
        <f t="shared" si="25"/>
        <v/>
      </c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Y75" s="69"/>
      <c r="AZ75" s="69"/>
      <c r="BA75" s="69"/>
      <c r="BB75" s="69"/>
    </row>
    <row r="76" spans="1:54" ht="10.8" thickBot="1" x14ac:dyDescent="0.25">
      <c r="A76" s="61" t="s">
        <v>20</v>
      </c>
      <c r="B76" s="62"/>
      <c r="C76" s="63" t="s">
        <v>97</v>
      </c>
      <c r="D76" s="64"/>
      <c r="E76" s="64"/>
      <c r="F76" s="64"/>
      <c r="G76" s="64"/>
      <c r="H76" s="64"/>
      <c r="I76" s="70"/>
      <c r="J76" s="67"/>
      <c r="K76" s="189"/>
      <c r="L76" s="190"/>
      <c r="M76" s="307">
        <f>SUMIF($D$12:$D$65,"Emulsão RM 2C",M12:M65)</f>
        <v>0</v>
      </c>
      <c r="N76" s="307">
        <f t="shared" si="22"/>
        <v>0</v>
      </c>
      <c r="O76" s="307">
        <f>ROUND(N76*(1+S8),2)</f>
        <v>0</v>
      </c>
      <c r="P76" s="307">
        <f t="shared" si="23"/>
        <v>0</v>
      </c>
      <c r="Q76" s="192">
        <f t="shared" si="20"/>
        <v>0</v>
      </c>
      <c r="R76" s="307"/>
      <c r="S76" s="307">
        <f t="shared" si="24"/>
        <v>0</v>
      </c>
      <c r="U76" s="241" t="str">
        <f t="shared" si="25"/>
        <v/>
      </c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Y76" s="69"/>
      <c r="AZ76" s="69"/>
      <c r="BA76" s="69"/>
      <c r="BB76" s="69"/>
    </row>
    <row r="77" spans="1:54" ht="10.8" thickBot="1" x14ac:dyDescent="0.25">
      <c r="A77" s="61" t="s">
        <v>20</v>
      </c>
      <c r="B77" s="62"/>
      <c r="C77" s="63" t="s">
        <v>98</v>
      </c>
      <c r="D77" s="64"/>
      <c r="E77" s="64"/>
      <c r="F77" s="64"/>
      <c r="G77" s="64"/>
      <c r="H77" s="64"/>
      <c r="I77" s="70"/>
      <c r="J77" s="67"/>
      <c r="K77" s="189"/>
      <c r="L77" s="190"/>
      <c r="M77" s="307">
        <f>SUMIF($D$12:$D$65,"Emulsão RR 1C",M12:M65)</f>
        <v>0</v>
      </c>
      <c r="N77" s="307">
        <f t="shared" si="22"/>
        <v>0</v>
      </c>
      <c r="O77" s="307">
        <f>ROUND(N77*(1+S8),2)</f>
        <v>0</v>
      </c>
      <c r="P77" s="307">
        <f t="shared" si="23"/>
        <v>0</v>
      </c>
      <c r="Q77" s="192">
        <f t="shared" si="20"/>
        <v>0</v>
      </c>
      <c r="R77" s="307"/>
      <c r="S77" s="307">
        <f t="shared" si="24"/>
        <v>0</v>
      </c>
      <c r="U77" s="241" t="str">
        <f t="shared" si="25"/>
        <v/>
      </c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Y77" s="69"/>
      <c r="AZ77" s="69"/>
      <c r="BA77" s="69"/>
      <c r="BB77" s="69"/>
    </row>
    <row r="78" spans="1:54" ht="10.8" thickBot="1" x14ac:dyDescent="0.25">
      <c r="A78" s="61" t="s">
        <v>20</v>
      </c>
      <c r="B78" s="62"/>
      <c r="C78" s="63" t="s">
        <v>99</v>
      </c>
      <c r="D78" s="64"/>
      <c r="E78" s="64"/>
      <c r="F78" s="64"/>
      <c r="G78" s="64"/>
      <c r="H78" s="64"/>
      <c r="I78" s="70"/>
      <c r="J78" s="67"/>
      <c r="K78" s="189"/>
      <c r="L78" s="190"/>
      <c r="M78" s="307">
        <f>SUMIF($D$12:$D$65,"Emulsão RR 2C",M12:M65)</f>
        <v>0</v>
      </c>
      <c r="N78" s="307">
        <f t="shared" si="22"/>
        <v>0</v>
      </c>
      <c r="O78" s="307">
        <f>ROUND(N78*(1+S8),2)</f>
        <v>0</v>
      </c>
      <c r="P78" s="307">
        <f t="shared" si="23"/>
        <v>0</v>
      </c>
      <c r="Q78" s="192">
        <f t="shared" si="20"/>
        <v>0</v>
      </c>
      <c r="R78" s="307"/>
      <c r="S78" s="307">
        <f t="shared" si="24"/>
        <v>0</v>
      </c>
      <c r="U78" s="241" t="str">
        <f t="shared" si="25"/>
        <v/>
      </c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Y78" s="69"/>
      <c r="AZ78" s="69"/>
      <c r="BA78" s="69"/>
      <c r="BB78" s="69"/>
    </row>
    <row r="79" spans="1:54" ht="10.8" thickBot="1" x14ac:dyDescent="0.25">
      <c r="A79" s="449" t="s">
        <v>20</v>
      </c>
      <c r="U79" s="9" t="s">
        <v>100</v>
      </c>
      <c r="AD79" s="72"/>
      <c r="AE79" s="72"/>
      <c r="AU79" s="69"/>
      <c r="AV79" s="69"/>
      <c r="AY79" s="69"/>
      <c r="AZ79" s="69"/>
      <c r="BA79" s="69"/>
      <c r="BB79" s="69"/>
    </row>
    <row r="80" spans="1:54" ht="10.8" thickBot="1" x14ac:dyDescent="0.25">
      <c r="A80" s="61" t="s">
        <v>20</v>
      </c>
      <c r="B80" s="62"/>
      <c r="C80" s="63" t="s">
        <v>84</v>
      </c>
      <c r="D80" s="64"/>
      <c r="E80" s="64"/>
      <c r="F80" s="64"/>
      <c r="G80" s="64"/>
      <c r="H80" s="64"/>
      <c r="I80" s="66"/>
      <c r="J80" s="67"/>
      <c r="K80" s="67"/>
      <c r="L80" s="68"/>
      <c r="M80" s="307">
        <f>SUM(M71:M78)</f>
        <v>0</v>
      </c>
      <c r="N80" s="307">
        <f t="shared" ref="N80" si="26">SUM(N71:N78)</f>
        <v>0</v>
      </c>
      <c r="O80" s="307">
        <f>SUM(O71:O78)</f>
        <v>0</v>
      </c>
      <c r="P80" s="307">
        <f>SUM(P71:P78)</f>
        <v>0</v>
      </c>
      <c r="Q80" s="198">
        <f t="shared" ref="Q80:R80" si="27">SUM(Q71:Q78)</f>
        <v>0</v>
      </c>
      <c r="R80" s="307">
        <f t="shared" si="27"/>
        <v>0</v>
      </c>
      <c r="S80" s="307">
        <f>SUM(S71:S78)</f>
        <v>0</v>
      </c>
      <c r="U80" s="241" t="str">
        <f>IF(M80&gt;0,"x","")</f>
        <v/>
      </c>
      <c r="V80" s="191"/>
      <c r="AU80" s="69"/>
      <c r="AV80" s="69"/>
      <c r="AY80" s="69"/>
      <c r="AZ80" s="69"/>
      <c r="BA80" s="69"/>
      <c r="BB80" s="69"/>
    </row>
    <row r="81" spans="13:54" ht="10.8" thickBot="1" x14ac:dyDescent="0.25">
      <c r="N81" s="69"/>
      <c r="O81" s="191"/>
      <c r="P81" s="234" t="s">
        <v>110</v>
      </c>
      <c r="Q81" s="235"/>
      <c r="R81" s="236"/>
      <c r="S81" s="304">
        <f>IF(PROPOSTA!J8=0,0,ROUND(S80/PROPOSTA!J8,4))</f>
        <v>0</v>
      </c>
      <c r="U81" s="241" t="str">
        <f>IF(M80&gt;0,"x","")</f>
        <v/>
      </c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Y81" s="69"/>
      <c r="AZ81" s="69"/>
      <c r="BA81" s="69"/>
      <c r="BB81" s="69"/>
    </row>
    <row r="82" spans="13:54" x14ac:dyDescent="0.2">
      <c r="N82" s="191"/>
      <c r="O82" s="191"/>
      <c r="AY82" s="69"/>
      <c r="AZ82" s="69"/>
      <c r="BA82" s="69"/>
      <c r="BB82" s="69"/>
    </row>
    <row r="83" spans="13:54" x14ac:dyDescent="0.2">
      <c r="N83" s="191"/>
      <c r="O83" s="191"/>
      <c r="AD83" s="72"/>
      <c r="AE83" s="72"/>
      <c r="AY83" s="69"/>
      <c r="AZ83" s="69"/>
      <c r="BA83" s="69"/>
      <c r="BB83" s="69"/>
    </row>
    <row r="84" spans="13:54" x14ac:dyDescent="0.2">
      <c r="M84" s="69"/>
      <c r="N84" s="69"/>
      <c r="O84" s="69"/>
      <c r="P84" s="69"/>
      <c r="Q84" s="69"/>
      <c r="R84" s="69"/>
      <c r="S84" s="69"/>
      <c r="AY84" s="69"/>
      <c r="AZ84" s="69"/>
      <c r="BA84" s="69"/>
      <c r="BB84" s="69"/>
    </row>
    <row r="85" spans="13:54" x14ac:dyDescent="0.2">
      <c r="N85" s="191"/>
      <c r="O85" s="191"/>
      <c r="AD85" s="72"/>
      <c r="AE85" s="72"/>
      <c r="AY85" s="69"/>
      <c r="AZ85" s="69"/>
      <c r="BA85" s="69"/>
      <c r="BB85" s="69"/>
    </row>
    <row r="86" spans="13:54" x14ac:dyDescent="0.2">
      <c r="M86" s="69"/>
      <c r="N86" s="191"/>
      <c r="O86" s="191"/>
      <c r="AY86" s="69"/>
      <c r="AZ86" s="69"/>
      <c r="BA86" s="69"/>
      <c r="BB86" s="69"/>
    </row>
    <row r="87" spans="13:54" x14ac:dyDescent="0.2">
      <c r="AD87" s="72"/>
      <c r="AE87" s="72"/>
      <c r="AY87" s="69"/>
      <c r="AZ87" s="69"/>
      <c r="BA87" s="69"/>
      <c r="BB87" s="69"/>
    </row>
    <row r="88" spans="13:54" x14ac:dyDescent="0.2">
      <c r="S88" s="191"/>
      <c r="AY88" s="69"/>
      <c r="AZ88" s="69"/>
      <c r="BA88" s="69"/>
      <c r="BB88" s="69"/>
    </row>
    <row r="89" spans="13:54" x14ac:dyDescent="0.2">
      <c r="AE89" s="72"/>
      <c r="AY89" s="69"/>
      <c r="AZ89" s="69"/>
      <c r="BA89" s="69"/>
      <c r="BB89" s="69"/>
    </row>
    <row r="90" spans="13:54" x14ac:dyDescent="0.2">
      <c r="AD90" s="69"/>
      <c r="AY90" s="69"/>
      <c r="AZ90" s="69"/>
      <c r="BA90" s="69"/>
      <c r="BB90" s="69"/>
    </row>
    <row r="91" spans="13:54" x14ac:dyDescent="0.2">
      <c r="AE91" s="72"/>
      <c r="AY91" s="69"/>
      <c r="AZ91" s="69"/>
      <c r="BA91" s="69"/>
      <c r="BB91" s="69"/>
    </row>
    <row r="92" spans="13:54" x14ac:dyDescent="0.2">
      <c r="M92" s="9">
        <v>15210</v>
      </c>
      <c r="P92" s="9">
        <v>18252</v>
      </c>
      <c r="AY92" s="69"/>
      <c r="AZ92" s="69"/>
      <c r="BA92" s="69"/>
      <c r="BB92" s="69"/>
    </row>
    <row r="93" spans="13:54" x14ac:dyDescent="0.2">
      <c r="M93" s="9">
        <v>29298</v>
      </c>
      <c r="P93" s="9">
        <v>35157.599999999999</v>
      </c>
      <c r="AE93" s="72"/>
      <c r="AY93" s="69"/>
      <c r="AZ93" s="69"/>
      <c r="BA93" s="69"/>
      <c r="BB93" s="69"/>
    </row>
    <row r="94" spans="13:54" x14ac:dyDescent="0.2">
      <c r="M94" s="9">
        <v>31930</v>
      </c>
      <c r="P94" s="9">
        <v>38316</v>
      </c>
      <c r="AE94" s="72"/>
      <c r="AY94" s="69"/>
      <c r="AZ94" s="69"/>
      <c r="BA94" s="69"/>
      <c r="BB94" s="69"/>
    </row>
    <row r="95" spans="13:54" x14ac:dyDescent="0.2">
      <c r="M95" s="9">
        <v>34572</v>
      </c>
      <c r="P95" s="9">
        <v>41486.400000000001</v>
      </c>
      <c r="AE95" s="72"/>
      <c r="AY95" s="69"/>
      <c r="AZ95" s="69"/>
      <c r="BA95" s="69"/>
      <c r="BB95" s="69"/>
    </row>
    <row r="96" spans="13:54" x14ac:dyDescent="0.2">
      <c r="M96" s="9">
        <v>37741</v>
      </c>
      <c r="P96" s="9">
        <v>45289.2</v>
      </c>
      <c r="AE96" s="72"/>
      <c r="AY96" s="69"/>
      <c r="AZ96" s="69"/>
      <c r="BA96" s="69"/>
      <c r="BB96" s="69"/>
    </row>
    <row r="97" spans="13:54" x14ac:dyDescent="0.2">
      <c r="M97" s="9">
        <v>40922</v>
      </c>
      <c r="P97" s="9">
        <v>49106.400000000001</v>
      </c>
      <c r="AD97" s="72"/>
      <c r="AE97" s="72"/>
      <c r="AY97" s="69"/>
      <c r="AZ97" s="69"/>
      <c r="BA97" s="69"/>
      <c r="BB97" s="69"/>
    </row>
    <row r="98" spans="13:54" x14ac:dyDescent="0.2">
      <c r="M98" s="9">
        <v>44115</v>
      </c>
      <c r="P98" s="9">
        <v>52938</v>
      </c>
      <c r="AD98" s="72"/>
      <c r="AE98" s="72"/>
      <c r="AY98" s="69"/>
      <c r="AZ98" s="69"/>
      <c r="BA98" s="69"/>
      <c r="BB98" s="69"/>
    </row>
    <row r="99" spans="13:54" x14ac:dyDescent="0.2">
      <c r="M99" s="9">
        <v>47320</v>
      </c>
      <c r="P99" s="9">
        <v>56784</v>
      </c>
      <c r="AD99" s="72"/>
      <c r="AE99" s="72"/>
      <c r="AY99" s="69"/>
      <c r="AZ99" s="69"/>
      <c r="BA99" s="69"/>
      <c r="BB99" s="69"/>
    </row>
    <row r="100" spans="13:54" x14ac:dyDescent="0.2">
      <c r="M100" s="9">
        <v>800</v>
      </c>
      <c r="P100" s="9">
        <v>960</v>
      </c>
      <c r="AD100" s="72"/>
      <c r="AE100" s="72"/>
      <c r="AY100" s="69"/>
      <c r="AZ100" s="69"/>
      <c r="BA100" s="69"/>
      <c r="BB100" s="69"/>
    </row>
    <row r="101" spans="13:54" x14ac:dyDescent="0.2">
      <c r="M101" s="9">
        <v>800</v>
      </c>
      <c r="P101" s="9">
        <v>960</v>
      </c>
      <c r="AD101" s="72"/>
      <c r="AE101" s="72"/>
      <c r="AY101" s="69"/>
      <c r="AZ101" s="69"/>
      <c r="BA101" s="69"/>
      <c r="BB101" s="69"/>
    </row>
    <row r="102" spans="13:54" x14ac:dyDescent="0.2">
      <c r="M102" s="9">
        <v>800</v>
      </c>
      <c r="P102" s="9">
        <v>960</v>
      </c>
      <c r="AD102" s="72"/>
      <c r="AE102" s="72"/>
      <c r="AY102" s="69"/>
      <c r="AZ102" s="69"/>
      <c r="BA102" s="69"/>
      <c r="BB102" s="69"/>
    </row>
    <row r="103" spans="13:54" x14ac:dyDescent="0.2">
      <c r="AD103" s="72"/>
      <c r="AE103" s="72"/>
      <c r="AY103" s="69"/>
      <c r="AZ103" s="69"/>
      <c r="BA103" s="69"/>
      <c r="BB103" s="69"/>
    </row>
    <row r="104" spans="13:54" x14ac:dyDescent="0.2">
      <c r="AD104" s="72"/>
      <c r="AE104" s="72"/>
      <c r="AY104" s="69"/>
      <c r="AZ104" s="69"/>
      <c r="BA104" s="69"/>
      <c r="BB104" s="69"/>
    </row>
    <row r="105" spans="13:54" x14ac:dyDescent="0.2">
      <c r="AD105" s="72"/>
      <c r="AE105" s="72"/>
      <c r="AY105" s="69"/>
      <c r="AZ105" s="69"/>
      <c r="BA105" s="69"/>
      <c r="BB105" s="69"/>
    </row>
    <row r="106" spans="13:54" x14ac:dyDescent="0.2">
      <c r="AD106" s="72"/>
      <c r="AE106" s="72"/>
      <c r="AY106" s="69"/>
      <c r="AZ106" s="69"/>
      <c r="BA106" s="69"/>
      <c r="BB106" s="69"/>
    </row>
    <row r="107" spans="13:54" x14ac:dyDescent="0.2">
      <c r="AD107" s="72"/>
      <c r="AE107" s="72"/>
      <c r="AY107" s="69"/>
      <c r="AZ107" s="69"/>
      <c r="BA107" s="69"/>
      <c r="BB107" s="69"/>
    </row>
    <row r="108" spans="13:54" x14ac:dyDescent="0.2">
      <c r="AD108" s="72"/>
      <c r="AE108" s="72"/>
      <c r="AY108" s="69"/>
      <c r="AZ108" s="69"/>
      <c r="BA108" s="69"/>
      <c r="BB108" s="69"/>
    </row>
    <row r="109" spans="13:54" x14ac:dyDescent="0.2">
      <c r="AD109" s="72"/>
      <c r="AE109" s="72"/>
      <c r="AY109" s="69"/>
      <c r="AZ109" s="69"/>
      <c r="BA109" s="69"/>
      <c r="BB109" s="69"/>
    </row>
    <row r="110" spans="13:54" x14ac:dyDescent="0.2">
      <c r="AD110" s="72"/>
      <c r="AE110" s="72"/>
      <c r="AY110" s="69"/>
      <c r="AZ110" s="69"/>
      <c r="BA110" s="69"/>
      <c r="BB110" s="69"/>
    </row>
    <row r="111" spans="13:54" x14ac:dyDescent="0.2">
      <c r="AD111" s="72"/>
      <c r="AE111" s="72"/>
      <c r="AY111" s="69"/>
      <c r="AZ111" s="69"/>
      <c r="BA111" s="69"/>
      <c r="BB111" s="69"/>
    </row>
    <row r="112" spans="13:54" x14ac:dyDescent="0.2">
      <c r="AD112" s="72"/>
      <c r="AE112" s="72"/>
      <c r="AY112" s="69"/>
      <c r="AZ112" s="69"/>
      <c r="BA112" s="69"/>
      <c r="BB112" s="69"/>
    </row>
    <row r="113" spans="30:54" x14ac:dyDescent="0.2">
      <c r="AD113" s="72"/>
      <c r="AE113" s="72"/>
      <c r="AY113" s="69"/>
      <c r="AZ113" s="69"/>
      <c r="BA113" s="69"/>
      <c r="BB113" s="69"/>
    </row>
    <row r="114" spans="30:54" x14ac:dyDescent="0.2">
      <c r="AD114" s="72"/>
      <c r="AE114" s="72"/>
      <c r="AY114" s="69"/>
      <c r="AZ114" s="69"/>
      <c r="BA114" s="69"/>
      <c r="BB114" s="69"/>
    </row>
    <row r="115" spans="30:54" x14ac:dyDescent="0.2">
      <c r="AD115" s="72"/>
      <c r="AE115" s="72"/>
      <c r="AY115" s="69"/>
      <c r="AZ115" s="69"/>
      <c r="BA115" s="69"/>
      <c r="BB115" s="69"/>
    </row>
    <row r="116" spans="30:54" x14ac:dyDescent="0.2">
      <c r="AD116" s="72"/>
      <c r="AE116" s="72"/>
      <c r="AY116" s="69"/>
      <c r="AZ116" s="69"/>
      <c r="BA116" s="69"/>
      <c r="BB116" s="69"/>
    </row>
    <row r="117" spans="30:54" x14ac:dyDescent="0.2">
      <c r="AD117" s="72"/>
      <c r="AE117" s="72"/>
      <c r="AY117" s="69"/>
      <c r="AZ117" s="69"/>
      <c r="BA117" s="69"/>
      <c r="BB117" s="69"/>
    </row>
    <row r="118" spans="30:54" x14ac:dyDescent="0.2">
      <c r="AD118" s="72"/>
      <c r="AE118" s="72"/>
      <c r="AY118" s="69"/>
      <c r="AZ118" s="69"/>
      <c r="BA118" s="69"/>
      <c r="BB118" s="69"/>
    </row>
    <row r="119" spans="30:54" x14ac:dyDescent="0.2">
      <c r="AD119" s="72"/>
      <c r="AE119" s="72"/>
      <c r="AY119" s="69"/>
      <c r="AZ119" s="69"/>
      <c r="BA119" s="69"/>
      <c r="BB119" s="69"/>
    </row>
    <row r="120" spans="30:54" x14ac:dyDescent="0.2">
      <c r="AD120" s="72"/>
      <c r="AE120" s="72"/>
      <c r="AY120" s="69"/>
      <c r="AZ120" s="69"/>
      <c r="BA120" s="69"/>
      <c r="BB120" s="69"/>
    </row>
    <row r="121" spans="30:54" x14ac:dyDescent="0.2">
      <c r="AD121" s="72"/>
      <c r="AE121" s="72"/>
      <c r="AY121" s="69"/>
      <c r="AZ121" s="69"/>
      <c r="BA121" s="69"/>
      <c r="BB121" s="69"/>
    </row>
    <row r="122" spans="30:54" x14ac:dyDescent="0.2">
      <c r="AD122" s="72"/>
      <c r="AE122" s="72"/>
      <c r="AY122" s="69"/>
      <c r="AZ122" s="69"/>
      <c r="BA122" s="69"/>
      <c r="BB122" s="69"/>
    </row>
    <row r="123" spans="30:54" x14ac:dyDescent="0.2">
      <c r="AD123" s="72"/>
      <c r="AE123" s="72"/>
      <c r="AY123" s="69"/>
      <c r="AZ123" s="69"/>
      <c r="BA123" s="69"/>
      <c r="BB123" s="69"/>
    </row>
    <row r="124" spans="30:54" x14ac:dyDescent="0.2">
      <c r="AD124" s="72"/>
      <c r="AE124" s="72"/>
      <c r="AY124" s="69"/>
      <c r="AZ124" s="69"/>
      <c r="BA124" s="69"/>
      <c r="BB124" s="69"/>
    </row>
    <row r="125" spans="30:54" x14ac:dyDescent="0.2">
      <c r="AD125" s="72"/>
      <c r="AE125" s="72"/>
      <c r="AY125" s="69"/>
      <c r="AZ125" s="69"/>
      <c r="BA125" s="69"/>
      <c r="BB125" s="69"/>
    </row>
    <row r="126" spans="30:54" x14ac:dyDescent="0.2">
      <c r="AD126" s="72"/>
      <c r="AE126" s="72"/>
      <c r="AY126" s="69"/>
      <c r="AZ126" s="69"/>
      <c r="BA126" s="69"/>
      <c r="BB126" s="69"/>
    </row>
    <row r="127" spans="30:54" x14ac:dyDescent="0.2">
      <c r="AD127" s="72"/>
      <c r="AE127" s="72"/>
      <c r="AY127" s="69"/>
      <c r="AZ127" s="69"/>
      <c r="BA127" s="69"/>
      <c r="BB127" s="69"/>
    </row>
    <row r="128" spans="30:54" x14ac:dyDescent="0.2">
      <c r="AD128" s="72"/>
      <c r="AE128" s="72"/>
      <c r="AY128" s="69"/>
      <c r="AZ128" s="69"/>
      <c r="BA128" s="69"/>
      <c r="BB128" s="69"/>
    </row>
    <row r="129" spans="30:54" x14ac:dyDescent="0.2">
      <c r="AD129" s="72"/>
      <c r="AE129" s="72"/>
      <c r="AY129" s="69"/>
      <c r="AZ129" s="69"/>
      <c r="BA129" s="69"/>
      <c r="BB129" s="69"/>
    </row>
    <row r="130" spans="30:54" x14ac:dyDescent="0.2">
      <c r="AD130" s="72"/>
      <c r="AE130" s="72"/>
      <c r="AY130" s="69"/>
      <c r="AZ130" s="69"/>
      <c r="BA130" s="69"/>
      <c r="BB130" s="69"/>
    </row>
    <row r="131" spans="30:54" x14ac:dyDescent="0.2">
      <c r="AD131" s="72"/>
      <c r="AE131" s="72"/>
      <c r="AY131" s="69"/>
      <c r="AZ131" s="69"/>
      <c r="BA131" s="69"/>
      <c r="BB131" s="69"/>
    </row>
    <row r="132" spans="30:54" x14ac:dyDescent="0.2">
      <c r="AD132" s="72"/>
      <c r="AE132" s="72"/>
      <c r="AY132" s="69"/>
      <c r="AZ132" s="69"/>
      <c r="BA132" s="69"/>
      <c r="BB132" s="69"/>
    </row>
    <row r="133" spans="30:54" x14ac:dyDescent="0.2">
      <c r="AD133" s="72"/>
      <c r="AE133" s="72"/>
      <c r="AY133" s="69"/>
      <c r="AZ133" s="69"/>
      <c r="BA133" s="69"/>
      <c r="BB133" s="69"/>
    </row>
    <row r="134" spans="30:54" x14ac:dyDescent="0.2">
      <c r="AD134" s="72"/>
      <c r="AE134" s="72"/>
      <c r="AY134" s="69"/>
      <c r="AZ134" s="69"/>
      <c r="BA134" s="69"/>
      <c r="BB134" s="69"/>
    </row>
    <row r="135" spans="30:54" x14ac:dyDescent="0.2">
      <c r="AD135" s="72"/>
      <c r="AE135" s="72"/>
      <c r="AY135" s="69"/>
      <c r="AZ135" s="69"/>
      <c r="BA135" s="69"/>
      <c r="BB135" s="69"/>
    </row>
    <row r="136" spans="30:54" x14ac:dyDescent="0.2">
      <c r="AD136" s="72"/>
      <c r="AE136" s="72"/>
      <c r="AY136" s="69"/>
      <c r="AZ136" s="69"/>
      <c r="BA136" s="69"/>
      <c r="BB136" s="69"/>
    </row>
    <row r="137" spans="30:54" x14ac:dyDescent="0.2">
      <c r="AD137" s="72"/>
      <c r="AE137" s="72"/>
      <c r="AY137" s="69"/>
      <c r="AZ137" s="69"/>
      <c r="BA137" s="69"/>
      <c r="BB137" s="69"/>
    </row>
    <row r="138" spans="30:54" x14ac:dyDescent="0.2">
      <c r="AD138" s="72"/>
      <c r="AE138" s="72"/>
      <c r="AY138" s="69"/>
      <c r="AZ138" s="69"/>
      <c r="BA138" s="69"/>
      <c r="BB138" s="69"/>
    </row>
    <row r="139" spans="30:54" x14ac:dyDescent="0.2">
      <c r="AD139" s="72"/>
      <c r="AE139" s="72"/>
      <c r="AY139" s="69"/>
      <c r="AZ139" s="69"/>
      <c r="BA139" s="69"/>
      <c r="BB139" s="69"/>
    </row>
    <row r="140" spans="30:54" x14ac:dyDescent="0.2">
      <c r="AD140" s="72"/>
      <c r="AE140" s="72"/>
      <c r="AY140" s="69"/>
      <c r="AZ140" s="69"/>
      <c r="BA140" s="69"/>
      <c r="BB140" s="69"/>
    </row>
    <row r="141" spans="30:54" x14ac:dyDescent="0.2">
      <c r="AD141" s="72"/>
      <c r="AE141" s="72"/>
      <c r="AY141" s="69"/>
      <c r="AZ141" s="69"/>
      <c r="BA141" s="69"/>
      <c r="BB141" s="69"/>
    </row>
    <row r="142" spans="30:54" x14ac:dyDescent="0.2">
      <c r="AD142" s="72"/>
      <c r="AE142" s="72"/>
      <c r="AY142" s="69"/>
      <c r="AZ142" s="69"/>
      <c r="BA142" s="69"/>
      <c r="BB142" s="69"/>
    </row>
    <row r="143" spans="30:54" x14ac:dyDescent="0.2">
      <c r="AD143" s="72"/>
      <c r="AE143" s="72"/>
      <c r="AY143" s="69"/>
      <c r="AZ143" s="69"/>
      <c r="BA143" s="69"/>
      <c r="BB143" s="69"/>
    </row>
    <row r="144" spans="30:54" x14ac:dyDescent="0.2">
      <c r="AD144" s="72"/>
      <c r="AE144" s="72"/>
      <c r="AY144" s="69"/>
      <c r="AZ144" s="69"/>
      <c r="BA144" s="69"/>
      <c r="BB144" s="69"/>
    </row>
    <row r="145" spans="30:54" x14ac:dyDescent="0.2">
      <c r="AD145" s="72"/>
      <c r="AE145" s="72"/>
      <c r="AY145" s="69"/>
      <c r="AZ145" s="69"/>
      <c r="BA145" s="69"/>
      <c r="BB145" s="69"/>
    </row>
    <row r="146" spans="30:54" x14ac:dyDescent="0.2">
      <c r="AD146" s="72"/>
      <c r="AE146" s="72"/>
      <c r="AY146" s="69"/>
      <c r="AZ146" s="69"/>
      <c r="BA146" s="69"/>
      <c r="BB146" s="69"/>
    </row>
    <row r="147" spans="30:54" x14ac:dyDescent="0.2">
      <c r="AD147" s="72"/>
      <c r="AE147" s="72"/>
      <c r="AY147" s="69"/>
      <c r="AZ147" s="69"/>
      <c r="BA147" s="69"/>
      <c r="BB147" s="69"/>
    </row>
    <row r="148" spans="30:54" x14ac:dyDescent="0.2">
      <c r="AD148" s="72"/>
      <c r="AE148" s="72"/>
      <c r="AY148" s="69"/>
      <c r="AZ148" s="69"/>
      <c r="BA148" s="69"/>
      <c r="BB148" s="69"/>
    </row>
    <row r="149" spans="30:54" x14ac:dyDescent="0.2">
      <c r="AD149" s="72"/>
      <c r="AE149" s="72"/>
      <c r="AY149" s="69"/>
      <c r="AZ149" s="69"/>
      <c r="BA149" s="69"/>
      <c r="BB149" s="69"/>
    </row>
    <row r="150" spans="30:54" x14ac:dyDescent="0.2">
      <c r="AD150" s="72"/>
      <c r="AE150" s="72"/>
      <c r="AY150" s="69"/>
      <c r="AZ150" s="69"/>
      <c r="BA150" s="69"/>
      <c r="BB150" s="69"/>
    </row>
    <row r="151" spans="30:54" x14ac:dyDescent="0.2">
      <c r="AY151" s="69"/>
      <c r="AZ151" s="69"/>
      <c r="BA151" s="69"/>
      <c r="BB151" s="69"/>
    </row>
    <row r="152" spans="30:54" x14ac:dyDescent="0.2">
      <c r="AD152" s="72"/>
      <c r="AE152" s="72"/>
      <c r="AY152" s="69"/>
      <c r="AZ152" s="69"/>
      <c r="BA152" s="69"/>
      <c r="BB152" s="69"/>
    </row>
    <row r="153" spans="30:54" x14ac:dyDescent="0.2">
      <c r="AY153" s="69"/>
      <c r="AZ153" s="69"/>
      <c r="BA153" s="69"/>
      <c r="BB153" s="69"/>
    </row>
    <row r="154" spans="30:54" x14ac:dyDescent="0.2">
      <c r="AY154" s="69"/>
      <c r="AZ154" s="69"/>
      <c r="BA154" s="69"/>
      <c r="BB154" s="69"/>
    </row>
    <row r="155" spans="30:54" x14ac:dyDescent="0.2">
      <c r="AY155" s="69"/>
      <c r="AZ155" s="69"/>
      <c r="BA155" s="69"/>
      <c r="BB155" s="69"/>
    </row>
    <row r="156" spans="30:54" x14ac:dyDescent="0.2">
      <c r="AY156" s="69"/>
      <c r="AZ156" s="69"/>
      <c r="BA156" s="69"/>
      <c r="BB156" s="69"/>
    </row>
    <row r="157" spans="30:54" x14ac:dyDescent="0.2">
      <c r="AY157" s="69"/>
      <c r="AZ157" s="69"/>
      <c r="BA157" s="69"/>
      <c r="BB157" s="69"/>
    </row>
    <row r="158" spans="30:54" x14ac:dyDescent="0.2">
      <c r="AY158" s="69"/>
      <c r="AZ158" s="69"/>
      <c r="BA158" s="69"/>
      <c r="BB158" s="69"/>
    </row>
    <row r="159" spans="30:54" x14ac:dyDescent="0.2">
      <c r="AY159" s="69"/>
      <c r="AZ159" s="69"/>
      <c r="BA159" s="69"/>
      <c r="BB159" s="69"/>
    </row>
    <row r="160" spans="30:54" x14ac:dyDescent="0.2">
      <c r="AY160" s="69"/>
      <c r="AZ160" s="69"/>
      <c r="BA160" s="69"/>
      <c r="BB160" s="69"/>
    </row>
    <row r="161" spans="51:54" x14ac:dyDescent="0.2">
      <c r="AY161" s="69"/>
      <c r="AZ161" s="69"/>
      <c r="BA161" s="69"/>
      <c r="BB161" s="69"/>
    </row>
    <row r="162" spans="51:54" x14ac:dyDescent="0.2">
      <c r="AY162" s="69"/>
      <c r="AZ162" s="69"/>
      <c r="BA162" s="69"/>
      <c r="BB162" s="69"/>
    </row>
    <row r="163" spans="51:54" x14ac:dyDescent="0.2">
      <c r="AY163" s="69"/>
      <c r="AZ163" s="69"/>
      <c r="BA163" s="69"/>
      <c r="BB163" s="69"/>
    </row>
    <row r="164" spans="51:54" x14ac:dyDescent="0.2">
      <c r="AY164" s="69"/>
      <c r="AZ164" s="69"/>
      <c r="BA164" s="69"/>
      <c r="BB164" s="69"/>
    </row>
    <row r="165" spans="51:54" x14ac:dyDescent="0.2">
      <c r="AY165" s="69"/>
      <c r="AZ165" s="69"/>
      <c r="BA165" s="69"/>
      <c r="BB165" s="69"/>
    </row>
    <row r="166" spans="51:54" x14ac:dyDescent="0.2">
      <c r="AY166" s="69"/>
      <c r="AZ166" s="69"/>
      <c r="BA166" s="69"/>
      <c r="BB166" s="69"/>
    </row>
    <row r="167" spans="51:54" x14ac:dyDescent="0.2">
      <c r="AY167" s="69"/>
      <c r="AZ167" s="69"/>
      <c r="BA167" s="69"/>
      <c r="BB167" s="69"/>
    </row>
    <row r="168" spans="51:54" x14ac:dyDescent="0.2">
      <c r="AY168" s="69"/>
      <c r="AZ168" s="69"/>
      <c r="BA168" s="69"/>
      <c r="BB168" s="69"/>
    </row>
    <row r="169" spans="51:54" x14ac:dyDescent="0.2">
      <c r="AY169" s="69"/>
      <c r="AZ169" s="69"/>
      <c r="BA169" s="69"/>
      <c r="BB169" s="69"/>
    </row>
    <row r="170" spans="51:54" x14ac:dyDescent="0.2">
      <c r="AY170" s="69"/>
      <c r="AZ170" s="69"/>
      <c r="BA170" s="69"/>
      <c r="BB170" s="69"/>
    </row>
    <row r="171" spans="51:54" x14ac:dyDescent="0.2">
      <c r="AY171" s="69"/>
      <c r="AZ171" s="69"/>
      <c r="BA171" s="69"/>
      <c r="BB171" s="69"/>
    </row>
    <row r="172" spans="51:54" x14ac:dyDescent="0.2">
      <c r="AY172" s="69"/>
      <c r="AZ172" s="69"/>
      <c r="BA172" s="69"/>
      <c r="BB172" s="69"/>
    </row>
    <row r="173" spans="51:54" x14ac:dyDescent="0.2">
      <c r="AY173" s="69"/>
      <c r="AZ173" s="69"/>
      <c r="BA173" s="69"/>
      <c r="BB173" s="69"/>
    </row>
    <row r="174" spans="51:54" x14ac:dyDescent="0.2">
      <c r="AY174" s="69"/>
      <c r="AZ174" s="69"/>
      <c r="BA174" s="69"/>
      <c r="BB174" s="69"/>
    </row>
    <row r="175" spans="51:54" x14ac:dyDescent="0.2">
      <c r="AY175" s="69"/>
      <c r="AZ175" s="69"/>
      <c r="BA175" s="69"/>
      <c r="BB175" s="69"/>
    </row>
    <row r="176" spans="51:54" x14ac:dyDescent="0.2">
      <c r="AY176" s="69"/>
      <c r="AZ176" s="69"/>
      <c r="BA176" s="69"/>
      <c r="BB176" s="69"/>
    </row>
    <row r="177" spans="51:54" x14ac:dyDescent="0.2">
      <c r="AY177" s="69"/>
      <c r="AZ177" s="69"/>
      <c r="BA177" s="69"/>
      <c r="BB177" s="69"/>
    </row>
    <row r="178" spans="51:54" x14ac:dyDescent="0.2">
      <c r="AY178" s="69"/>
      <c r="AZ178" s="69"/>
      <c r="BA178" s="69"/>
      <c r="BB178" s="69"/>
    </row>
    <row r="179" spans="51:54" x14ac:dyDescent="0.2">
      <c r="AY179" s="69"/>
      <c r="AZ179" s="69"/>
      <c r="BA179" s="69"/>
      <c r="BB179" s="69"/>
    </row>
    <row r="180" spans="51:54" x14ac:dyDescent="0.2">
      <c r="AY180" s="69"/>
      <c r="AZ180" s="69"/>
      <c r="BA180" s="69"/>
      <c r="BB180" s="69"/>
    </row>
    <row r="181" spans="51:54" x14ac:dyDescent="0.2">
      <c r="AY181" s="69"/>
      <c r="AZ181" s="69"/>
      <c r="BA181" s="69"/>
      <c r="BB181" s="69"/>
    </row>
    <row r="182" spans="51:54" x14ac:dyDescent="0.2">
      <c r="AY182" s="69"/>
      <c r="AZ182" s="69"/>
      <c r="BA182" s="69"/>
      <c r="BB182" s="69"/>
    </row>
    <row r="183" spans="51:54" x14ac:dyDescent="0.2">
      <c r="AY183" s="69"/>
      <c r="AZ183" s="69"/>
      <c r="BA183" s="69"/>
      <c r="BB183" s="69"/>
    </row>
    <row r="184" spans="51:54" x14ac:dyDescent="0.2">
      <c r="AY184" s="69"/>
      <c r="AZ184" s="69"/>
      <c r="BA184" s="69"/>
      <c r="BB184" s="69"/>
    </row>
    <row r="185" spans="51:54" x14ac:dyDescent="0.2">
      <c r="AY185" s="69"/>
      <c r="AZ185" s="69"/>
      <c r="BA185" s="69"/>
      <c r="BB185" s="69"/>
    </row>
    <row r="186" spans="51:54" x14ac:dyDescent="0.2">
      <c r="AY186" s="69"/>
      <c r="AZ186" s="69"/>
      <c r="BA186" s="69"/>
      <c r="BB186" s="69"/>
    </row>
    <row r="187" spans="51:54" x14ac:dyDescent="0.2">
      <c r="AY187" s="69"/>
      <c r="AZ187" s="69"/>
      <c r="BA187" s="69"/>
      <c r="BB187" s="69"/>
    </row>
    <row r="188" spans="51:54" x14ac:dyDescent="0.2">
      <c r="AY188" s="69"/>
      <c r="AZ188" s="69"/>
      <c r="BA188" s="69"/>
      <c r="BB188" s="69"/>
    </row>
    <row r="189" spans="51:54" x14ac:dyDescent="0.2">
      <c r="AY189" s="69"/>
      <c r="AZ189" s="69"/>
      <c r="BA189" s="69"/>
      <c r="BB189" s="69"/>
    </row>
    <row r="190" spans="51:54" x14ac:dyDescent="0.2">
      <c r="AY190" s="69"/>
      <c r="AZ190" s="69"/>
      <c r="BA190" s="69"/>
      <c r="BB190" s="69"/>
    </row>
    <row r="191" spans="51:54" x14ac:dyDescent="0.2">
      <c r="AY191" s="69"/>
      <c r="AZ191" s="69"/>
      <c r="BA191" s="69"/>
      <c r="BB191" s="69"/>
    </row>
    <row r="192" spans="51:54" x14ac:dyDescent="0.2">
      <c r="AY192" s="69"/>
      <c r="AZ192" s="69"/>
      <c r="BA192" s="69"/>
      <c r="BB192" s="69"/>
    </row>
    <row r="193" spans="51:54" x14ac:dyDescent="0.2">
      <c r="AY193" s="69"/>
      <c r="AZ193" s="69"/>
      <c r="BA193" s="69"/>
      <c r="BB193" s="69"/>
    </row>
    <row r="194" spans="51:54" x14ac:dyDescent="0.2">
      <c r="AY194" s="69"/>
      <c r="AZ194" s="69"/>
      <c r="BA194" s="69"/>
      <c r="BB194" s="69"/>
    </row>
    <row r="195" spans="51:54" x14ac:dyDescent="0.2">
      <c r="AY195" s="69"/>
      <c r="AZ195" s="69"/>
      <c r="BA195" s="69"/>
      <c r="BB195" s="69"/>
    </row>
    <row r="196" spans="51:54" x14ac:dyDescent="0.2">
      <c r="AY196" s="69"/>
      <c r="AZ196" s="69"/>
      <c r="BA196" s="69"/>
      <c r="BB196" s="69"/>
    </row>
    <row r="197" spans="51:54" x14ac:dyDescent="0.2">
      <c r="AY197" s="69"/>
      <c r="AZ197" s="69"/>
      <c r="BA197" s="69"/>
      <c r="BB197" s="69"/>
    </row>
    <row r="198" spans="51:54" x14ac:dyDescent="0.2">
      <c r="AY198" s="69"/>
      <c r="AZ198" s="69"/>
      <c r="BA198" s="69"/>
      <c r="BB198" s="69"/>
    </row>
    <row r="199" spans="51:54" x14ac:dyDescent="0.2">
      <c r="AY199" s="69"/>
      <c r="AZ199" s="69"/>
      <c r="BA199" s="69"/>
      <c r="BB199" s="69"/>
    </row>
    <row r="200" spans="51:54" x14ac:dyDescent="0.2">
      <c r="AY200" s="69"/>
      <c r="AZ200" s="69"/>
      <c r="BA200" s="69"/>
      <c r="BB200" s="69"/>
    </row>
    <row r="201" spans="51:54" x14ac:dyDescent="0.2">
      <c r="AY201" s="69"/>
      <c r="AZ201" s="69"/>
      <c r="BA201" s="69"/>
      <c r="BB201" s="69"/>
    </row>
    <row r="202" spans="51:54" x14ac:dyDescent="0.2">
      <c r="AY202" s="69"/>
      <c r="AZ202" s="69"/>
      <c r="BA202" s="69"/>
      <c r="BB202" s="69"/>
    </row>
    <row r="203" spans="51:54" x14ac:dyDescent="0.2">
      <c r="AY203" s="69"/>
      <c r="AZ203" s="69"/>
      <c r="BA203" s="69"/>
      <c r="BB203" s="69"/>
    </row>
    <row r="204" spans="51:54" x14ac:dyDescent="0.2">
      <c r="AY204" s="69"/>
      <c r="AZ204" s="69"/>
      <c r="BA204" s="69"/>
      <c r="BB204" s="69"/>
    </row>
    <row r="205" spans="51:54" x14ac:dyDescent="0.2">
      <c r="AY205" s="69"/>
      <c r="AZ205" s="69"/>
      <c r="BA205" s="69"/>
      <c r="BB205" s="69"/>
    </row>
    <row r="206" spans="51:54" x14ac:dyDescent="0.2">
      <c r="AY206" s="69"/>
      <c r="AZ206" s="69"/>
      <c r="BA206" s="69"/>
      <c r="BB206" s="69"/>
    </row>
    <row r="207" spans="51:54" x14ac:dyDescent="0.2">
      <c r="AY207" s="69"/>
      <c r="AZ207" s="69"/>
      <c r="BA207" s="69"/>
      <c r="BB207" s="69"/>
    </row>
    <row r="208" spans="51:54" x14ac:dyDescent="0.2">
      <c r="AY208" s="69"/>
      <c r="AZ208" s="69"/>
      <c r="BA208" s="69"/>
      <c r="BB208" s="69"/>
    </row>
    <row r="209" spans="51:54" x14ac:dyDescent="0.2">
      <c r="AY209" s="69"/>
      <c r="AZ209" s="69"/>
      <c r="BA209" s="69"/>
      <c r="BB209" s="69"/>
    </row>
    <row r="210" spans="51:54" x14ac:dyDescent="0.2">
      <c r="AY210" s="69"/>
      <c r="AZ210" s="69"/>
      <c r="BA210" s="69"/>
      <c r="BB210" s="69"/>
    </row>
    <row r="211" spans="51:54" x14ac:dyDescent="0.2">
      <c r="AY211" s="69"/>
      <c r="AZ211" s="69"/>
      <c r="BA211" s="69"/>
      <c r="BB211" s="69"/>
    </row>
    <row r="212" spans="51:54" x14ac:dyDescent="0.2">
      <c r="AY212" s="69"/>
      <c r="AZ212" s="69"/>
      <c r="BA212" s="69"/>
      <c r="BB212" s="69"/>
    </row>
    <row r="213" spans="51:54" x14ac:dyDescent="0.2">
      <c r="AY213" s="69"/>
      <c r="AZ213" s="69"/>
      <c r="BA213" s="69"/>
      <c r="BB213" s="69"/>
    </row>
    <row r="214" spans="51:54" x14ac:dyDescent="0.2">
      <c r="AY214" s="69"/>
      <c r="AZ214" s="69"/>
      <c r="BA214" s="69"/>
      <c r="BB214" s="69"/>
    </row>
    <row r="215" spans="51:54" x14ac:dyDescent="0.2">
      <c r="AY215" s="69"/>
      <c r="AZ215" s="69"/>
      <c r="BA215" s="69"/>
      <c r="BB215" s="69"/>
    </row>
    <row r="216" spans="51:54" x14ac:dyDescent="0.2">
      <c r="AY216" s="69"/>
      <c r="AZ216" s="69"/>
      <c r="BA216" s="69"/>
      <c r="BB216" s="69"/>
    </row>
    <row r="217" spans="51:54" x14ac:dyDescent="0.2">
      <c r="AY217" s="69"/>
      <c r="AZ217" s="69"/>
      <c r="BA217" s="69"/>
      <c r="BB217" s="69"/>
    </row>
    <row r="218" spans="51:54" x14ac:dyDescent="0.2">
      <c r="AY218" s="69"/>
      <c r="AZ218" s="69"/>
      <c r="BA218" s="69"/>
      <c r="BB218" s="69"/>
    </row>
    <row r="219" spans="51:54" x14ac:dyDescent="0.2">
      <c r="AY219" s="69"/>
      <c r="AZ219" s="69"/>
      <c r="BA219" s="69"/>
      <c r="BB219" s="69"/>
    </row>
    <row r="220" spans="51:54" x14ac:dyDescent="0.2">
      <c r="AY220" s="69"/>
      <c r="AZ220" s="69"/>
      <c r="BA220" s="69"/>
      <c r="BB220" s="69"/>
    </row>
    <row r="221" spans="51:54" x14ac:dyDescent="0.2">
      <c r="AY221" s="69"/>
      <c r="AZ221" s="69"/>
      <c r="BA221" s="69"/>
      <c r="BB221" s="69"/>
    </row>
    <row r="222" spans="51:54" x14ac:dyDescent="0.2">
      <c r="AY222" s="69"/>
      <c r="AZ222" s="69"/>
      <c r="BA222" s="69"/>
      <c r="BB222" s="69"/>
    </row>
    <row r="223" spans="51:54" x14ac:dyDescent="0.2">
      <c r="AY223" s="69"/>
      <c r="AZ223" s="69"/>
      <c r="BA223" s="69"/>
      <c r="BB223" s="69"/>
    </row>
    <row r="224" spans="51:54" x14ac:dyDescent="0.2">
      <c r="AY224" s="69"/>
      <c r="AZ224" s="69"/>
      <c r="BA224" s="69"/>
      <c r="BB224" s="69"/>
    </row>
    <row r="225" spans="51:54" x14ac:dyDescent="0.2">
      <c r="AY225" s="69"/>
      <c r="AZ225" s="69"/>
      <c r="BA225" s="69"/>
      <c r="BB225" s="69"/>
    </row>
    <row r="226" spans="51:54" x14ac:dyDescent="0.2">
      <c r="AY226" s="69"/>
      <c r="AZ226" s="69"/>
      <c r="BA226" s="69"/>
      <c r="BB226" s="69"/>
    </row>
    <row r="227" spans="51:54" x14ac:dyDescent="0.2">
      <c r="AY227" s="69"/>
      <c r="AZ227" s="69"/>
      <c r="BA227" s="69"/>
      <c r="BB227" s="69"/>
    </row>
    <row r="228" spans="51:54" x14ac:dyDescent="0.2">
      <c r="AY228" s="69"/>
      <c r="AZ228" s="69"/>
      <c r="BA228" s="69"/>
      <c r="BB228" s="69"/>
    </row>
    <row r="229" spans="51:54" x14ac:dyDescent="0.2">
      <c r="AY229" s="69"/>
      <c r="AZ229" s="69"/>
      <c r="BA229" s="69"/>
      <c r="BB229" s="69"/>
    </row>
    <row r="230" spans="51:54" x14ac:dyDescent="0.2">
      <c r="AY230" s="69"/>
      <c r="AZ230" s="69"/>
      <c r="BA230" s="69"/>
      <c r="BB230" s="69"/>
    </row>
    <row r="231" spans="51:54" x14ac:dyDescent="0.2">
      <c r="AY231" s="69"/>
      <c r="AZ231" s="69"/>
      <c r="BA231" s="69"/>
      <c r="BB231" s="69"/>
    </row>
    <row r="232" spans="51:54" x14ac:dyDescent="0.2">
      <c r="AY232" s="69"/>
      <c r="AZ232" s="69"/>
      <c r="BA232" s="69"/>
      <c r="BB232" s="69"/>
    </row>
    <row r="233" spans="51:54" x14ac:dyDescent="0.2">
      <c r="AY233" s="69"/>
      <c r="AZ233" s="69"/>
      <c r="BA233" s="69"/>
      <c r="BB233" s="69"/>
    </row>
    <row r="234" spans="51:54" x14ac:dyDescent="0.2">
      <c r="AY234" s="69"/>
      <c r="AZ234" s="69"/>
      <c r="BA234" s="69"/>
      <c r="BB234" s="69"/>
    </row>
    <row r="235" spans="51:54" x14ac:dyDescent="0.2">
      <c r="AY235" s="69"/>
      <c r="AZ235" s="69"/>
      <c r="BA235" s="69"/>
      <c r="BB235" s="69"/>
    </row>
    <row r="236" spans="51:54" x14ac:dyDescent="0.2">
      <c r="AY236" s="69"/>
      <c r="AZ236" s="69"/>
      <c r="BA236" s="69"/>
      <c r="BB236" s="69"/>
    </row>
    <row r="237" spans="51:54" x14ac:dyDescent="0.2">
      <c r="AY237" s="69"/>
      <c r="AZ237" s="69"/>
      <c r="BA237" s="69"/>
      <c r="BB237" s="69"/>
    </row>
    <row r="238" spans="51:54" x14ac:dyDescent="0.2">
      <c r="AY238" s="69"/>
      <c r="AZ238" s="69"/>
      <c r="BA238" s="69"/>
      <c r="BB238" s="69"/>
    </row>
    <row r="239" spans="51:54" x14ac:dyDescent="0.2">
      <c r="AY239" s="69"/>
      <c r="AZ239" s="69"/>
      <c r="BA239" s="69"/>
      <c r="BB239" s="69"/>
    </row>
    <row r="240" spans="51:54" x14ac:dyDescent="0.2">
      <c r="AY240" s="69"/>
      <c r="AZ240" s="69"/>
      <c r="BA240" s="69"/>
      <c r="BB240" s="69"/>
    </row>
    <row r="241" spans="51:54" x14ac:dyDescent="0.2">
      <c r="AY241" s="69"/>
      <c r="AZ241" s="69"/>
      <c r="BA241" s="69"/>
      <c r="BB241" s="69"/>
    </row>
    <row r="242" spans="51:54" x14ac:dyDescent="0.2">
      <c r="AY242" s="69"/>
      <c r="AZ242" s="69"/>
      <c r="BA242" s="69"/>
      <c r="BB242" s="69"/>
    </row>
    <row r="243" spans="51:54" x14ac:dyDescent="0.2">
      <c r="AY243" s="69"/>
      <c r="AZ243" s="69"/>
      <c r="BA243" s="69"/>
      <c r="BB243" s="69"/>
    </row>
    <row r="244" spans="51:54" x14ac:dyDescent="0.2">
      <c r="AY244" s="69"/>
      <c r="AZ244" s="69"/>
      <c r="BA244" s="69"/>
      <c r="BB244" s="69"/>
    </row>
    <row r="245" spans="51:54" x14ac:dyDescent="0.2">
      <c r="AY245" s="69"/>
      <c r="AZ245" s="69"/>
      <c r="BA245" s="69"/>
      <c r="BB245" s="69"/>
    </row>
    <row r="246" spans="51:54" x14ac:dyDescent="0.2">
      <c r="AY246" s="69"/>
      <c r="AZ246" s="69"/>
      <c r="BA246" s="69"/>
      <c r="BB246" s="69"/>
    </row>
    <row r="247" spans="51:54" x14ac:dyDescent="0.2">
      <c r="AY247" s="69"/>
      <c r="AZ247" s="69"/>
      <c r="BA247" s="69"/>
      <c r="BB247" s="69"/>
    </row>
    <row r="248" spans="51:54" x14ac:dyDescent="0.2">
      <c r="AY248" s="69"/>
      <c r="AZ248" s="69"/>
      <c r="BA248" s="69"/>
      <c r="BB248" s="69"/>
    </row>
    <row r="249" spans="51:54" x14ac:dyDescent="0.2">
      <c r="AY249" s="69"/>
      <c r="AZ249" s="69"/>
      <c r="BA249" s="69"/>
      <c r="BB249" s="69"/>
    </row>
    <row r="250" spans="51:54" x14ac:dyDescent="0.2">
      <c r="AY250" s="69"/>
      <c r="AZ250" s="69"/>
      <c r="BA250" s="69"/>
      <c r="BB250" s="69"/>
    </row>
    <row r="251" spans="51:54" x14ac:dyDescent="0.2">
      <c r="AY251" s="69"/>
      <c r="AZ251" s="69"/>
      <c r="BA251" s="69"/>
      <c r="BB251" s="69"/>
    </row>
    <row r="252" spans="51:54" x14ac:dyDescent="0.2">
      <c r="AY252" s="69"/>
      <c r="AZ252" s="69"/>
      <c r="BA252" s="69"/>
      <c r="BB252" s="69"/>
    </row>
    <row r="253" spans="51:54" x14ac:dyDescent="0.2">
      <c r="AY253" s="69"/>
      <c r="AZ253" s="69"/>
      <c r="BA253" s="69"/>
      <c r="BB253" s="69"/>
    </row>
    <row r="254" spans="51:54" x14ac:dyDescent="0.2">
      <c r="AY254" s="69"/>
      <c r="AZ254" s="69"/>
      <c r="BA254" s="69"/>
      <c r="BB254" s="69"/>
    </row>
    <row r="255" spans="51:54" x14ac:dyDescent="0.2">
      <c r="AY255" s="69"/>
      <c r="AZ255" s="69"/>
      <c r="BA255" s="69"/>
      <c r="BB255" s="69"/>
    </row>
    <row r="256" spans="51:54" x14ac:dyDescent="0.2">
      <c r="AY256" s="69"/>
      <c r="AZ256" s="69"/>
      <c r="BA256" s="69"/>
      <c r="BB256" s="69"/>
    </row>
    <row r="257" spans="51:54" x14ac:dyDescent="0.2">
      <c r="AY257" s="69"/>
      <c r="AZ257" s="69"/>
      <c r="BA257" s="69"/>
      <c r="BB257" s="69"/>
    </row>
    <row r="258" spans="51:54" x14ac:dyDescent="0.2">
      <c r="AY258" s="69"/>
      <c r="AZ258" s="69"/>
      <c r="BA258" s="69"/>
      <c r="BB258" s="69"/>
    </row>
    <row r="259" spans="51:54" x14ac:dyDescent="0.2">
      <c r="AY259" s="69"/>
      <c r="AZ259" s="69"/>
      <c r="BA259" s="69"/>
      <c r="BB259" s="69"/>
    </row>
    <row r="260" spans="51:54" x14ac:dyDescent="0.2">
      <c r="AY260" s="69"/>
      <c r="AZ260" s="69"/>
      <c r="BA260" s="69"/>
      <c r="BB260" s="69"/>
    </row>
    <row r="261" spans="51:54" x14ac:dyDescent="0.2">
      <c r="AY261" s="69"/>
      <c r="AZ261" s="69"/>
      <c r="BA261" s="69"/>
      <c r="BB261" s="69"/>
    </row>
    <row r="262" spans="51:54" x14ac:dyDescent="0.2">
      <c r="AY262" s="69"/>
      <c r="AZ262" s="69"/>
      <c r="BA262" s="69"/>
      <c r="BB262" s="69"/>
    </row>
    <row r="263" spans="51:54" x14ac:dyDescent="0.2">
      <c r="AY263" s="69"/>
      <c r="AZ263" s="69"/>
      <c r="BA263" s="69"/>
      <c r="BB263" s="69"/>
    </row>
    <row r="264" spans="51:54" x14ac:dyDescent="0.2">
      <c r="AY264" s="69"/>
      <c r="AZ264" s="69"/>
      <c r="BA264" s="69"/>
      <c r="BB264" s="69"/>
    </row>
    <row r="265" spans="51:54" x14ac:dyDescent="0.2">
      <c r="AY265" s="69"/>
      <c r="AZ265" s="69"/>
      <c r="BA265" s="69"/>
      <c r="BB265" s="69"/>
    </row>
    <row r="266" spans="51:54" x14ac:dyDescent="0.2">
      <c r="AY266" s="69"/>
      <c r="AZ266" s="69"/>
      <c r="BA266" s="69"/>
      <c r="BB266" s="69"/>
    </row>
    <row r="267" spans="51:54" x14ac:dyDescent="0.2">
      <c r="AY267" s="69"/>
      <c r="AZ267" s="69"/>
      <c r="BA267" s="69"/>
      <c r="BB267" s="69"/>
    </row>
    <row r="268" spans="51:54" x14ac:dyDescent="0.2">
      <c r="AY268" s="69"/>
      <c r="AZ268" s="69"/>
      <c r="BA268" s="69"/>
      <c r="BB268" s="69"/>
    </row>
    <row r="269" spans="51:54" x14ac:dyDescent="0.2">
      <c r="AY269" s="69"/>
      <c r="AZ269" s="69"/>
      <c r="BA269" s="69"/>
      <c r="BB269" s="69"/>
    </row>
    <row r="270" spans="51:54" x14ac:dyDescent="0.2">
      <c r="AY270" s="69"/>
      <c r="AZ270" s="69"/>
      <c r="BA270" s="69"/>
      <c r="BB270" s="69"/>
    </row>
    <row r="271" spans="51:54" x14ac:dyDescent="0.2">
      <c r="AY271" s="69"/>
      <c r="AZ271" s="69"/>
      <c r="BA271" s="69"/>
      <c r="BB271" s="69"/>
    </row>
    <row r="272" spans="51:54" x14ac:dyDescent="0.2">
      <c r="AY272" s="69"/>
      <c r="AZ272" s="69"/>
      <c r="BA272" s="69"/>
      <c r="BB272" s="69"/>
    </row>
    <row r="273" spans="51:54" x14ac:dyDescent="0.2">
      <c r="AY273" s="69"/>
      <c r="AZ273" s="69"/>
      <c r="BA273" s="69"/>
      <c r="BB273" s="69"/>
    </row>
    <row r="274" spans="51:54" x14ac:dyDescent="0.2">
      <c r="AY274" s="69"/>
      <c r="AZ274" s="69"/>
      <c r="BA274" s="69"/>
      <c r="BB274" s="69"/>
    </row>
    <row r="275" spans="51:54" x14ac:dyDescent="0.2">
      <c r="AY275" s="69"/>
      <c r="AZ275" s="69"/>
      <c r="BA275" s="69"/>
      <c r="BB275" s="69"/>
    </row>
    <row r="276" spans="51:54" x14ac:dyDescent="0.2">
      <c r="AY276" s="69"/>
      <c r="AZ276" s="69"/>
      <c r="BA276" s="69"/>
      <c r="BB276" s="69"/>
    </row>
    <row r="277" spans="51:54" x14ac:dyDescent="0.2">
      <c r="AY277" s="69"/>
      <c r="AZ277" s="69"/>
      <c r="BA277" s="69"/>
      <c r="BB277" s="69"/>
    </row>
    <row r="278" spans="51:54" x14ac:dyDescent="0.2">
      <c r="AY278" s="69"/>
      <c r="AZ278" s="69"/>
      <c r="BA278" s="69"/>
      <c r="BB278" s="69"/>
    </row>
    <row r="279" spans="51:54" x14ac:dyDescent="0.2">
      <c r="AY279" s="69"/>
      <c r="AZ279" s="69"/>
      <c r="BA279" s="69"/>
      <c r="BB279" s="69"/>
    </row>
    <row r="280" spans="51:54" x14ac:dyDescent="0.2">
      <c r="AY280" s="69"/>
      <c r="AZ280" s="69"/>
      <c r="BA280" s="69"/>
      <c r="BB280" s="69"/>
    </row>
    <row r="281" spans="51:54" x14ac:dyDescent="0.2">
      <c r="AY281" s="69"/>
      <c r="AZ281" s="69"/>
      <c r="BA281" s="69"/>
      <c r="BB281" s="69"/>
    </row>
    <row r="282" spans="51:54" x14ac:dyDescent="0.2">
      <c r="AY282" s="69"/>
      <c r="AZ282" s="69"/>
      <c r="BA282" s="69"/>
      <c r="BB282" s="69"/>
    </row>
    <row r="283" spans="51:54" x14ac:dyDescent="0.2">
      <c r="AY283" s="69"/>
      <c r="AZ283" s="69"/>
      <c r="BA283" s="69"/>
      <c r="BB283" s="69"/>
    </row>
    <row r="284" spans="51:54" x14ac:dyDescent="0.2">
      <c r="AY284" s="69"/>
      <c r="AZ284" s="69"/>
      <c r="BA284" s="69"/>
      <c r="BB284" s="69"/>
    </row>
    <row r="285" spans="51:54" x14ac:dyDescent="0.2">
      <c r="AY285" s="69"/>
      <c r="AZ285" s="69"/>
      <c r="BA285" s="69"/>
      <c r="BB285" s="69"/>
    </row>
    <row r="286" spans="51:54" x14ac:dyDescent="0.2">
      <c r="AY286" s="69"/>
      <c r="AZ286" s="69"/>
      <c r="BA286" s="69"/>
      <c r="BB286" s="69"/>
    </row>
    <row r="287" spans="51:54" x14ac:dyDescent="0.2">
      <c r="AY287" s="69"/>
      <c r="AZ287" s="69"/>
      <c r="BA287" s="69"/>
      <c r="BB287" s="69"/>
    </row>
    <row r="288" spans="51:54" x14ac:dyDescent="0.2">
      <c r="AY288" s="69"/>
      <c r="AZ288" s="69"/>
      <c r="BA288" s="69"/>
      <c r="BB288" s="69"/>
    </row>
    <row r="289" spans="51:54" x14ac:dyDescent="0.2">
      <c r="AY289" s="69"/>
      <c r="AZ289" s="69"/>
      <c r="BA289" s="69"/>
      <c r="BB289" s="69"/>
    </row>
    <row r="290" spans="51:54" x14ac:dyDescent="0.2">
      <c r="AY290" s="69"/>
      <c r="AZ290" s="69"/>
      <c r="BA290" s="69"/>
      <c r="BB290" s="69"/>
    </row>
    <row r="291" spans="51:54" x14ac:dyDescent="0.2">
      <c r="AY291" s="69"/>
      <c r="AZ291" s="69"/>
      <c r="BA291" s="69"/>
      <c r="BB291" s="69"/>
    </row>
    <row r="292" spans="51:54" x14ac:dyDescent="0.2">
      <c r="AY292" s="69"/>
      <c r="AZ292" s="69"/>
      <c r="BA292" s="69"/>
      <c r="BB292" s="69"/>
    </row>
    <row r="293" spans="51:54" x14ac:dyDescent="0.2">
      <c r="AY293" s="69"/>
      <c r="AZ293" s="69"/>
      <c r="BA293" s="69"/>
      <c r="BB293" s="69"/>
    </row>
    <row r="294" spans="51:54" x14ac:dyDescent="0.2">
      <c r="AY294" s="69"/>
      <c r="AZ294" s="69"/>
      <c r="BA294" s="69"/>
      <c r="BB294" s="69"/>
    </row>
    <row r="295" spans="51:54" x14ac:dyDescent="0.2">
      <c r="AY295" s="69"/>
      <c r="AZ295" s="69"/>
      <c r="BA295" s="69"/>
      <c r="BB295" s="69"/>
    </row>
    <row r="296" spans="51:54" x14ac:dyDescent="0.2">
      <c r="AY296" s="69"/>
      <c r="AZ296" s="69"/>
      <c r="BA296" s="69"/>
      <c r="BB296" s="69"/>
    </row>
    <row r="297" spans="51:54" x14ac:dyDescent="0.2">
      <c r="AY297" s="69"/>
      <c r="AZ297" s="69"/>
      <c r="BA297" s="69"/>
      <c r="BB297" s="69"/>
    </row>
    <row r="298" spans="51:54" x14ac:dyDescent="0.2">
      <c r="AY298" s="69"/>
      <c r="AZ298" s="69"/>
      <c r="BA298" s="69"/>
      <c r="BB298" s="69"/>
    </row>
    <row r="299" spans="51:54" x14ac:dyDescent="0.2">
      <c r="AY299" s="69"/>
      <c r="AZ299" s="69"/>
      <c r="BA299" s="69"/>
      <c r="BB299" s="69"/>
    </row>
    <row r="300" spans="51:54" x14ac:dyDescent="0.2">
      <c r="AY300" s="69"/>
      <c r="AZ300" s="69"/>
      <c r="BA300" s="69"/>
      <c r="BB300" s="69"/>
    </row>
    <row r="301" spans="51:54" x14ac:dyDescent="0.2">
      <c r="AY301" s="69"/>
      <c r="AZ301" s="69"/>
      <c r="BA301" s="69"/>
      <c r="BB301" s="69"/>
    </row>
    <row r="302" spans="51:54" x14ac:dyDescent="0.2">
      <c r="AY302" s="69"/>
      <c r="AZ302" s="69"/>
      <c r="BA302" s="69"/>
      <c r="BB302" s="69"/>
    </row>
    <row r="303" spans="51:54" x14ac:dyDescent="0.2">
      <c r="AY303" s="69"/>
      <c r="AZ303" s="69"/>
      <c r="BA303" s="69"/>
      <c r="BB303" s="69"/>
    </row>
    <row r="304" spans="51:54" x14ac:dyDescent="0.2">
      <c r="AY304" s="69"/>
      <c r="AZ304" s="69"/>
      <c r="BA304" s="69"/>
      <c r="BB304" s="69"/>
    </row>
    <row r="305" spans="51:54" x14ac:dyDescent="0.2">
      <c r="AY305" s="69"/>
      <c r="AZ305" s="69"/>
      <c r="BA305" s="69"/>
      <c r="BB305" s="69"/>
    </row>
    <row r="306" spans="51:54" x14ac:dyDescent="0.2">
      <c r="AY306" s="69"/>
      <c r="AZ306" s="69"/>
      <c r="BA306" s="69"/>
      <c r="BB306" s="69"/>
    </row>
    <row r="307" spans="51:54" x14ac:dyDescent="0.2">
      <c r="AY307" s="69"/>
      <c r="AZ307" s="69"/>
      <c r="BA307" s="69"/>
      <c r="BB307" s="69"/>
    </row>
    <row r="308" spans="51:54" x14ac:dyDescent="0.2">
      <c r="AY308" s="69"/>
      <c r="AZ308" s="69"/>
      <c r="BA308" s="69"/>
      <c r="BB308" s="69"/>
    </row>
    <row r="309" spans="51:54" x14ac:dyDescent="0.2">
      <c r="AY309" s="69"/>
      <c r="AZ309" s="69"/>
      <c r="BA309" s="69"/>
      <c r="BB309" s="69"/>
    </row>
    <row r="310" spans="51:54" x14ac:dyDescent="0.2">
      <c r="AY310" s="69"/>
      <c r="AZ310" s="69"/>
      <c r="BA310" s="69"/>
      <c r="BB310" s="69"/>
    </row>
    <row r="311" spans="51:54" x14ac:dyDescent="0.2">
      <c r="AY311" s="69"/>
      <c r="AZ311" s="69"/>
      <c r="BA311" s="69"/>
      <c r="BB311" s="69"/>
    </row>
    <row r="312" spans="51:54" x14ac:dyDescent="0.2">
      <c r="AY312" s="69"/>
      <c r="AZ312" s="69"/>
      <c r="BA312" s="69"/>
      <c r="BB312" s="69"/>
    </row>
    <row r="313" spans="51:54" x14ac:dyDescent="0.2">
      <c r="AY313" s="69"/>
      <c r="AZ313" s="69"/>
      <c r="BA313" s="69"/>
      <c r="BB313" s="69"/>
    </row>
    <row r="314" spans="51:54" x14ac:dyDescent="0.2">
      <c r="AY314" s="69"/>
      <c r="AZ314" s="69"/>
      <c r="BA314" s="69"/>
      <c r="BB314" s="69"/>
    </row>
    <row r="315" spans="51:54" x14ac:dyDescent="0.2">
      <c r="AY315" s="69"/>
      <c r="AZ315" s="69"/>
      <c r="BA315" s="69"/>
      <c r="BB315" s="69"/>
    </row>
    <row r="316" spans="51:54" x14ac:dyDescent="0.2">
      <c r="AY316" s="69"/>
      <c r="AZ316" s="69"/>
      <c r="BA316" s="69"/>
      <c r="BB316" s="69"/>
    </row>
    <row r="317" spans="51:54" x14ac:dyDescent="0.2">
      <c r="AY317" s="69"/>
      <c r="AZ317" s="69"/>
      <c r="BA317" s="69"/>
      <c r="BB317" s="69"/>
    </row>
    <row r="318" spans="51:54" x14ac:dyDescent="0.2">
      <c r="AY318" s="69"/>
      <c r="AZ318" s="69"/>
      <c r="BA318" s="69"/>
      <c r="BB318" s="69"/>
    </row>
    <row r="319" spans="51:54" x14ac:dyDescent="0.2">
      <c r="AY319" s="69"/>
      <c r="AZ319" s="69"/>
      <c r="BA319" s="69"/>
      <c r="BB319" s="69"/>
    </row>
    <row r="320" spans="51:54" x14ac:dyDescent="0.2">
      <c r="AY320" s="69"/>
      <c r="AZ320" s="69"/>
      <c r="BA320" s="69"/>
      <c r="BB320" s="69"/>
    </row>
    <row r="321" spans="51:54" x14ac:dyDescent="0.2">
      <c r="AY321" s="69"/>
      <c r="AZ321" s="69"/>
      <c r="BA321" s="69"/>
      <c r="BB321" s="69"/>
    </row>
    <row r="322" spans="51:54" x14ac:dyDescent="0.2">
      <c r="AY322" s="69"/>
      <c r="AZ322" s="69"/>
      <c r="BA322" s="69"/>
      <c r="BB322" s="69"/>
    </row>
    <row r="323" spans="51:54" x14ac:dyDescent="0.2">
      <c r="AY323" s="69"/>
      <c r="AZ323" s="69"/>
      <c r="BA323" s="69"/>
      <c r="BB323" s="69"/>
    </row>
    <row r="324" spans="51:54" x14ac:dyDescent="0.2">
      <c r="AY324" s="69"/>
      <c r="AZ324" s="69"/>
      <c r="BA324" s="69"/>
      <c r="BB324" s="69"/>
    </row>
    <row r="325" spans="51:54" x14ac:dyDescent="0.2">
      <c r="AY325" s="69"/>
      <c r="AZ325" s="69"/>
      <c r="BA325" s="69"/>
      <c r="BB325" s="69"/>
    </row>
    <row r="326" spans="51:54" x14ac:dyDescent="0.2">
      <c r="AY326" s="69"/>
      <c r="AZ326" s="69"/>
      <c r="BA326" s="69"/>
      <c r="BB326" s="69"/>
    </row>
    <row r="327" spans="51:54" x14ac:dyDescent="0.2">
      <c r="AY327" s="69"/>
      <c r="AZ327" s="69"/>
      <c r="BA327" s="69"/>
      <c r="BB327" s="69"/>
    </row>
    <row r="328" spans="51:54" x14ac:dyDescent="0.2">
      <c r="AY328" s="69"/>
      <c r="AZ328" s="69"/>
      <c r="BA328" s="69"/>
      <c r="BB328" s="69"/>
    </row>
    <row r="329" spans="51:54" x14ac:dyDescent="0.2">
      <c r="AY329" s="69"/>
      <c r="AZ329" s="69"/>
      <c r="BA329" s="69"/>
      <c r="BB329" s="69"/>
    </row>
    <row r="330" spans="51:54" x14ac:dyDescent="0.2">
      <c r="AY330" s="69"/>
      <c r="AZ330" s="69"/>
      <c r="BA330" s="69"/>
      <c r="BB330" s="69"/>
    </row>
    <row r="331" spans="51:54" x14ac:dyDescent="0.2">
      <c r="AY331" s="69"/>
      <c r="AZ331" s="69"/>
      <c r="BA331" s="69"/>
      <c r="BB331" s="69"/>
    </row>
    <row r="332" spans="51:54" x14ac:dyDescent="0.2">
      <c r="AY332" s="69"/>
      <c r="AZ332" s="69"/>
      <c r="BA332" s="69"/>
      <c r="BB332" s="69"/>
    </row>
    <row r="333" spans="51:54" x14ac:dyDescent="0.2">
      <c r="AY333" s="69"/>
      <c r="AZ333" s="69"/>
      <c r="BA333" s="69"/>
      <c r="BB333" s="69"/>
    </row>
    <row r="334" spans="51:54" x14ac:dyDescent="0.2">
      <c r="AY334" s="69"/>
      <c r="AZ334" s="69"/>
      <c r="BA334" s="69"/>
      <c r="BB334" s="69"/>
    </row>
    <row r="335" spans="51:54" x14ac:dyDescent="0.2">
      <c r="AY335" s="69"/>
      <c r="AZ335" s="69"/>
      <c r="BA335" s="69"/>
      <c r="BB335" s="69"/>
    </row>
    <row r="336" spans="51:54" x14ac:dyDescent="0.2">
      <c r="AY336" s="69"/>
      <c r="AZ336" s="69"/>
      <c r="BA336" s="69"/>
      <c r="BB336" s="69"/>
    </row>
    <row r="337" spans="51:54" x14ac:dyDescent="0.2">
      <c r="AY337" s="69"/>
      <c r="AZ337" s="69"/>
      <c r="BA337" s="69"/>
      <c r="BB337" s="69"/>
    </row>
    <row r="338" spans="51:54" x14ac:dyDescent="0.2">
      <c r="AY338" s="69"/>
      <c r="AZ338" s="69"/>
      <c r="BA338" s="69"/>
      <c r="BB338" s="69"/>
    </row>
    <row r="339" spans="51:54" x14ac:dyDescent="0.2">
      <c r="AY339" s="69"/>
      <c r="AZ339" s="69"/>
      <c r="BA339" s="69"/>
      <c r="BB339" s="69"/>
    </row>
    <row r="340" spans="51:54" x14ac:dyDescent="0.2">
      <c r="AY340" s="69"/>
      <c r="AZ340" s="69"/>
      <c r="BA340" s="69"/>
      <c r="BB340" s="69"/>
    </row>
    <row r="341" spans="51:54" x14ac:dyDescent="0.2">
      <c r="AY341" s="69"/>
      <c r="AZ341" s="69"/>
      <c r="BA341" s="69"/>
      <c r="BB341" s="69"/>
    </row>
    <row r="342" spans="51:54" x14ac:dyDescent="0.2">
      <c r="AY342" s="69"/>
      <c r="AZ342" s="69"/>
      <c r="BA342" s="69"/>
      <c r="BB342" s="69"/>
    </row>
    <row r="343" spans="51:54" x14ac:dyDescent="0.2">
      <c r="AY343" s="69"/>
      <c r="AZ343" s="69"/>
      <c r="BA343" s="69"/>
      <c r="BB343" s="69"/>
    </row>
    <row r="344" spans="51:54" x14ac:dyDescent="0.2">
      <c r="AY344" s="69"/>
      <c r="AZ344" s="69"/>
      <c r="BA344" s="69"/>
      <c r="BB344" s="69"/>
    </row>
    <row r="345" spans="51:54" x14ac:dyDescent="0.2">
      <c r="AY345" s="69"/>
      <c r="AZ345" s="69"/>
      <c r="BA345" s="69"/>
      <c r="BB345" s="69"/>
    </row>
    <row r="346" spans="51:54" x14ac:dyDescent="0.2">
      <c r="AY346" s="69"/>
      <c r="AZ346" s="69"/>
      <c r="BA346" s="69"/>
      <c r="BB346" s="69"/>
    </row>
    <row r="347" spans="51:54" x14ac:dyDescent="0.2">
      <c r="AY347" s="69"/>
      <c r="AZ347" s="69"/>
      <c r="BA347" s="69"/>
      <c r="BB347" s="69"/>
    </row>
    <row r="348" spans="51:54" x14ac:dyDescent="0.2">
      <c r="AY348" s="69"/>
      <c r="AZ348" s="69"/>
      <c r="BA348" s="69"/>
      <c r="BB348" s="69"/>
    </row>
    <row r="349" spans="51:54" x14ac:dyDescent="0.2">
      <c r="AY349" s="69"/>
      <c r="AZ349" s="69"/>
      <c r="BA349" s="69"/>
      <c r="BB349" s="69"/>
    </row>
    <row r="350" spans="51:54" x14ac:dyDescent="0.2">
      <c r="AY350" s="69"/>
      <c r="AZ350" s="69"/>
      <c r="BA350" s="69"/>
      <c r="BB350" s="69"/>
    </row>
    <row r="351" spans="51:54" x14ac:dyDescent="0.2">
      <c r="AY351" s="69"/>
      <c r="AZ351" s="69"/>
      <c r="BA351" s="69"/>
      <c r="BB351" s="69"/>
    </row>
    <row r="352" spans="51:54" x14ac:dyDescent="0.2">
      <c r="AY352" s="69"/>
      <c r="AZ352" s="69"/>
      <c r="BA352" s="69"/>
      <c r="BB352" s="69"/>
    </row>
    <row r="353" spans="51:54" x14ac:dyDescent="0.2">
      <c r="AY353" s="69"/>
      <c r="AZ353" s="69"/>
      <c r="BA353" s="69"/>
      <c r="BB353" s="69"/>
    </row>
    <row r="354" spans="51:54" x14ac:dyDescent="0.2">
      <c r="AY354" s="69"/>
      <c r="AZ354" s="69"/>
      <c r="BA354" s="69"/>
      <c r="BB354" s="69"/>
    </row>
    <row r="355" spans="51:54" x14ac:dyDescent="0.2">
      <c r="AY355" s="69"/>
      <c r="AZ355" s="69"/>
      <c r="BA355" s="69"/>
      <c r="BB355" s="69"/>
    </row>
    <row r="356" spans="51:54" x14ac:dyDescent="0.2">
      <c r="AY356" s="69"/>
      <c r="AZ356" s="69"/>
      <c r="BA356" s="69"/>
      <c r="BB356" s="69"/>
    </row>
    <row r="357" spans="51:54" x14ac:dyDescent="0.2">
      <c r="AY357" s="69"/>
      <c r="AZ357" s="69"/>
      <c r="BA357" s="69"/>
      <c r="BB357" s="69"/>
    </row>
    <row r="358" spans="51:54" x14ac:dyDescent="0.2">
      <c r="AY358" s="69"/>
      <c r="AZ358" s="69"/>
      <c r="BA358" s="69"/>
      <c r="BB358" s="69"/>
    </row>
    <row r="359" spans="51:54" x14ac:dyDescent="0.2">
      <c r="AY359" s="69"/>
      <c r="AZ359" s="69"/>
      <c r="BA359" s="69"/>
      <c r="BB359" s="69"/>
    </row>
    <row r="360" spans="51:54" x14ac:dyDescent="0.2">
      <c r="AY360" s="69"/>
      <c r="AZ360" s="69"/>
      <c r="BA360" s="69"/>
      <c r="BB360" s="69"/>
    </row>
    <row r="361" spans="51:54" x14ac:dyDescent="0.2">
      <c r="AY361" s="69"/>
      <c r="AZ361" s="69"/>
      <c r="BA361" s="69"/>
      <c r="BB361" s="69"/>
    </row>
    <row r="362" spans="51:54" x14ac:dyDescent="0.2">
      <c r="AY362" s="69"/>
      <c r="AZ362" s="69"/>
      <c r="BA362" s="69"/>
      <c r="BB362" s="69"/>
    </row>
    <row r="363" spans="51:54" x14ac:dyDescent="0.2">
      <c r="AY363" s="69"/>
      <c r="AZ363" s="69"/>
      <c r="BA363" s="69"/>
      <c r="BB363" s="69"/>
    </row>
    <row r="364" spans="51:54" x14ac:dyDescent="0.2">
      <c r="AY364" s="69"/>
      <c r="AZ364" s="69"/>
      <c r="BA364" s="69"/>
      <c r="BB364" s="69"/>
    </row>
    <row r="365" spans="51:54" x14ac:dyDescent="0.2">
      <c r="AY365" s="69"/>
      <c r="AZ365" s="69"/>
      <c r="BA365" s="69"/>
      <c r="BB365" s="69"/>
    </row>
    <row r="366" spans="51:54" x14ac:dyDescent="0.2">
      <c r="AY366" s="69"/>
      <c r="AZ366" s="69"/>
      <c r="BA366" s="69"/>
      <c r="BB366" s="69"/>
    </row>
    <row r="367" spans="51:54" x14ac:dyDescent="0.2">
      <c r="AY367" s="69"/>
      <c r="AZ367" s="69"/>
      <c r="BA367" s="69"/>
      <c r="BB367" s="69"/>
    </row>
    <row r="368" spans="51:54" x14ac:dyDescent="0.2">
      <c r="AY368" s="69"/>
      <c r="AZ368" s="69"/>
      <c r="BA368" s="69"/>
      <c r="BB368" s="69"/>
    </row>
    <row r="369" spans="51:54" x14ac:dyDescent="0.2">
      <c r="AY369" s="69"/>
      <c r="AZ369" s="69"/>
      <c r="BA369" s="69"/>
      <c r="BB369" s="69"/>
    </row>
    <row r="370" spans="51:54" x14ac:dyDescent="0.2">
      <c r="AY370" s="69"/>
      <c r="AZ370" s="69"/>
      <c r="BA370" s="69"/>
      <c r="BB370" s="69"/>
    </row>
    <row r="371" spans="51:54" x14ac:dyDescent="0.2">
      <c r="AY371" s="69"/>
      <c r="AZ371" s="69"/>
      <c r="BA371" s="69"/>
      <c r="BB371" s="69"/>
    </row>
    <row r="372" spans="51:54" x14ac:dyDescent="0.2">
      <c r="AY372" s="69"/>
      <c r="AZ372" s="69"/>
      <c r="BA372" s="69"/>
      <c r="BB372" s="69"/>
    </row>
    <row r="373" spans="51:54" x14ac:dyDescent="0.2">
      <c r="AY373" s="69"/>
      <c r="AZ373" s="69"/>
      <c r="BA373" s="69"/>
      <c r="BB373" s="69"/>
    </row>
    <row r="374" spans="51:54" x14ac:dyDescent="0.2">
      <c r="AY374" s="69"/>
      <c r="AZ374" s="69"/>
      <c r="BA374" s="69"/>
      <c r="BB374" s="69"/>
    </row>
    <row r="375" spans="51:54" x14ac:dyDescent="0.2">
      <c r="AY375" s="69"/>
      <c r="AZ375" s="69"/>
      <c r="BA375" s="69"/>
      <c r="BB375" s="69"/>
    </row>
    <row r="376" spans="51:54" x14ac:dyDescent="0.2">
      <c r="AY376" s="69"/>
      <c r="AZ376" s="69"/>
      <c r="BA376" s="69"/>
      <c r="BB376" s="69"/>
    </row>
    <row r="377" spans="51:54" x14ac:dyDescent="0.2">
      <c r="AY377" s="69"/>
      <c r="AZ377" s="69"/>
      <c r="BA377" s="69"/>
      <c r="BB377" s="69"/>
    </row>
    <row r="378" spans="51:54" x14ac:dyDescent="0.2">
      <c r="AY378" s="69"/>
      <c r="AZ378" s="69"/>
      <c r="BA378" s="69"/>
      <c r="BB378" s="69"/>
    </row>
    <row r="379" spans="51:54" x14ac:dyDescent="0.2">
      <c r="AY379" s="69"/>
      <c r="AZ379" s="69"/>
      <c r="BA379" s="69"/>
      <c r="BB379" s="69"/>
    </row>
    <row r="380" spans="51:54" x14ac:dyDescent="0.2">
      <c r="AY380" s="69"/>
      <c r="AZ380" s="69"/>
      <c r="BA380" s="69"/>
      <c r="BB380" s="69"/>
    </row>
    <row r="381" spans="51:54" x14ac:dyDescent="0.2">
      <c r="AY381" s="69"/>
      <c r="AZ381" s="69"/>
      <c r="BA381" s="69"/>
      <c r="BB381" s="69"/>
    </row>
    <row r="382" spans="51:54" x14ac:dyDescent="0.2">
      <c r="AY382" s="69"/>
      <c r="AZ382" s="69"/>
      <c r="BA382" s="69"/>
      <c r="BB382" s="69"/>
    </row>
    <row r="383" spans="51:54" x14ac:dyDescent="0.2">
      <c r="AY383" s="69"/>
      <c r="AZ383" s="69"/>
      <c r="BA383" s="69"/>
      <c r="BB383" s="69"/>
    </row>
    <row r="384" spans="51:54" x14ac:dyDescent="0.2">
      <c r="AY384" s="69"/>
      <c r="AZ384" s="69"/>
      <c r="BA384" s="69"/>
      <c r="BB384" s="69"/>
    </row>
    <row r="385" spans="51:54" x14ac:dyDescent="0.2">
      <c r="AY385" s="69"/>
      <c r="AZ385" s="69"/>
      <c r="BA385" s="69"/>
      <c r="BB385" s="69"/>
    </row>
    <row r="386" spans="51:54" x14ac:dyDescent="0.2">
      <c r="AY386" s="69"/>
      <c r="AZ386" s="69"/>
      <c r="BA386" s="69"/>
      <c r="BB386" s="69"/>
    </row>
    <row r="387" spans="51:54" x14ac:dyDescent="0.2">
      <c r="AY387" s="69"/>
      <c r="AZ387" s="69"/>
      <c r="BA387" s="69"/>
      <c r="BB387" s="69"/>
    </row>
    <row r="388" spans="51:54" x14ac:dyDescent="0.2">
      <c r="AY388" s="69"/>
      <c r="AZ388" s="69"/>
      <c r="BA388" s="69"/>
      <c r="BB388" s="69"/>
    </row>
    <row r="389" spans="51:54" x14ac:dyDescent="0.2">
      <c r="AY389" s="69"/>
      <c r="AZ389" s="69"/>
      <c r="BA389" s="69"/>
      <c r="BB389" s="69"/>
    </row>
    <row r="390" spans="51:54" x14ac:dyDescent="0.2">
      <c r="AY390" s="69"/>
      <c r="AZ390" s="69"/>
      <c r="BA390" s="69"/>
      <c r="BB390" s="69"/>
    </row>
    <row r="391" spans="51:54" x14ac:dyDescent="0.2">
      <c r="AY391" s="69"/>
      <c r="AZ391" s="69"/>
      <c r="BA391" s="69"/>
      <c r="BB391" s="69"/>
    </row>
    <row r="392" spans="51:54" x14ac:dyDescent="0.2">
      <c r="AY392" s="69"/>
      <c r="AZ392" s="69"/>
      <c r="BA392" s="69"/>
      <c r="BB392" s="69"/>
    </row>
    <row r="393" spans="51:54" x14ac:dyDescent="0.2">
      <c r="AY393" s="69"/>
      <c r="AZ393" s="69"/>
      <c r="BA393" s="69"/>
      <c r="BB393" s="69"/>
    </row>
    <row r="394" spans="51:54" x14ac:dyDescent="0.2">
      <c r="AY394" s="69"/>
      <c r="AZ394" s="69"/>
      <c r="BA394" s="69"/>
      <c r="BB394" s="69"/>
    </row>
    <row r="395" spans="51:54" x14ac:dyDescent="0.2">
      <c r="AY395" s="69"/>
      <c r="AZ395" s="69"/>
      <c r="BA395" s="69"/>
      <c r="BB395" s="69"/>
    </row>
    <row r="396" spans="51:54" x14ac:dyDescent="0.2">
      <c r="AY396" s="69"/>
      <c r="AZ396" s="69"/>
      <c r="BA396" s="69"/>
      <c r="BB396" s="69"/>
    </row>
    <row r="397" spans="51:54" x14ac:dyDescent="0.2">
      <c r="AY397" s="69"/>
      <c r="AZ397" s="69"/>
      <c r="BA397" s="69"/>
      <c r="BB397" s="69"/>
    </row>
    <row r="398" spans="51:54" x14ac:dyDescent="0.2">
      <c r="AY398" s="69"/>
      <c r="AZ398" s="69"/>
      <c r="BA398" s="69"/>
      <c r="BB398" s="69"/>
    </row>
    <row r="399" spans="51:54" x14ac:dyDescent="0.2">
      <c r="AY399" s="69"/>
      <c r="AZ399" s="69"/>
      <c r="BA399" s="69"/>
      <c r="BB399" s="69"/>
    </row>
    <row r="400" spans="51:54" x14ac:dyDescent="0.2">
      <c r="AY400" s="69"/>
      <c r="AZ400" s="69"/>
      <c r="BA400" s="69"/>
      <c r="BB400" s="69"/>
    </row>
    <row r="401" spans="51:54" x14ac:dyDescent="0.2">
      <c r="AY401" s="69"/>
      <c r="AZ401" s="69"/>
      <c r="BA401" s="69"/>
      <c r="BB401" s="69"/>
    </row>
    <row r="402" spans="51:54" x14ac:dyDescent="0.2">
      <c r="AY402" s="69"/>
      <c r="AZ402" s="69"/>
      <c r="BA402" s="69"/>
      <c r="BB402" s="69"/>
    </row>
    <row r="403" spans="51:54" x14ac:dyDescent="0.2">
      <c r="AY403" s="69"/>
      <c r="AZ403" s="69"/>
      <c r="BA403" s="69"/>
      <c r="BB403" s="69"/>
    </row>
    <row r="404" spans="51:54" x14ac:dyDescent="0.2">
      <c r="AY404" s="69"/>
      <c r="AZ404" s="69"/>
      <c r="BA404" s="69"/>
      <c r="BB404" s="69"/>
    </row>
  </sheetData>
  <autoFilter ref="A11:BB81" xr:uid="{111E4D45-CB2E-4F72-8DC6-F4FD4F40CE8B}"/>
  <mergeCells count="231">
    <mergeCell ref="T5:U9"/>
    <mergeCell ref="F10:H10"/>
    <mergeCell ref="F11:H11"/>
    <mergeCell ref="F12:H12"/>
    <mergeCell ref="F13:H13"/>
    <mergeCell ref="F14:H14"/>
    <mergeCell ref="Q1:Q2"/>
    <mergeCell ref="B2:G3"/>
    <mergeCell ref="K4:L4"/>
    <mergeCell ref="H4:I4"/>
    <mergeCell ref="K7:L7"/>
    <mergeCell ref="K8:L8"/>
    <mergeCell ref="K5:L6"/>
    <mergeCell ref="Q5:Q6"/>
    <mergeCell ref="F20:H20"/>
    <mergeCell ref="F21:H21"/>
    <mergeCell ref="F22:H22"/>
    <mergeCell ref="F23:H23"/>
    <mergeCell ref="F24:H24"/>
    <mergeCell ref="F15:H15"/>
    <mergeCell ref="F16:H16"/>
    <mergeCell ref="F17:H17"/>
    <mergeCell ref="F18:H18"/>
    <mergeCell ref="F19:H19"/>
    <mergeCell ref="F30:H30"/>
    <mergeCell ref="F31:H31"/>
    <mergeCell ref="F32:H32"/>
    <mergeCell ref="F33:H33"/>
    <mergeCell ref="F34:H34"/>
    <mergeCell ref="F25:H25"/>
    <mergeCell ref="F26:H26"/>
    <mergeCell ref="F27:H27"/>
    <mergeCell ref="F28:H28"/>
    <mergeCell ref="F29:H29"/>
    <mergeCell ref="F41:H41"/>
    <mergeCell ref="F42:H42"/>
    <mergeCell ref="F43:H43"/>
    <mergeCell ref="F44:H44"/>
    <mergeCell ref="F45:H45"/>
    <mergeCell ref="F35:H35"/>
    <mergeCell ref="F36:H36"/>
    <mergeCell ref="F37:H37"/>
    <mergeCell ref="F38:H38"/>
    <mergeCell ref="F40:H40"/>
    <mergeCell ref="F65:H65"/>
    <mergeCell ref="F51:H51"/>
    <mergeCell ref="F52:H52"/>
    <mergeCell ref="F53:H53"/>
    <mergeCell ref="F54:H54"/>
    <mergeCell ref="F55:H55"/>
    <mergeCell ref="F46:H46"/>
    <mergeCell ref="F47:H47"/>
    <mergeCell ref="F48:H48"/>
    <mergeCell ref="F49:H49"/>
    <mergeCell ref="F50:H50"/>
    <mergeCell ref="F63:H63"/>
    <mergeCell ref="M25:O25"/>
    <mergeCell ref="M26:O26"/>
    <mergeCell ref="M27:O27"/>
    <mergeCell ref="M28:O28"/>
    <mergeCell ref="M29:O29"/>
    <mergeCell ref="F66:H66"/>
    <mergeCell ref="M10:O10"/>
    <mergeCell ref="P10:R10"/>
    <mergeCell ref="M12:O12"/>
    <mergeCell ref="M13:O13"/>
    <mergeCell ref="M14:O14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F56:H56"/>
    <mergeCell ref="F57:H57"/>
    <mergeCell ref="F58:H58"/>
    <mergeCell ref="M35:O35"/>
    <mergeCell ref="M36:O36"/>
    <mergeCell ref="M37:O37"/>
    <mergeCell ref="M38:O38"/>
    <mergeCell ref="M30:O30"/>
    <mergeCell ref="M31:O31"/>
    <mergeCell ref="M32:O32"/>
    <mergeCell ref="M33:O33"/>
    <mergeCell ref="M34:O34"/>
    <mergeCell ref="M53:O53"/>
    <mergeCell ref="M54:O54"/>
    <mergeCell ref="M45:O45"/>
    <mergeCell ref="M46:O46"/>
    <mergeCell ref="M47:O47"/>
    <mergeCell ref="M48:O48"/>
    <mergeCell ref="M49:O49"/>
    <mergeCell ref="M40:O40"/>
    <mergeCell ref="M41:O41"/>
    <mergeCell ref="M42:O42"/>
    <mergeCell ref="M43:O43"/>
    <mergeCell ref="M44:O44"/>
    <mergeCell ref="M65:O65"/>
    <mergeCell ref="M66:O66"/>
    <mergeCell ref="P12:R12"/>
    <mergeCell ref="P13:R13"/>
    <mergeCell ref="P14:R14"/>
    <mergeCell ref="P15:R15"/>
    <mergeCell ref="P16:R16"/>
    <mergeCell ref="P17:R17"/>
    <mergeCell ref="P18:R18"/>
    <mergeCell ref="P19:R19"/>
    <mergeCell ref="P20:R20"/>
    <mergeCell ref="P21:R21"/>
    <mergeCell ref="P22:R22"/>
    <mergeCell ref="P23:R23"/>
    <mergeCell ref="P24:R24"/>
    <mergeCell ref="P25:R25"/>
    <mergeCell ref="M55:O55"/>
    <mergeCell ref="M56:O56"/>
    <mergeCell ref="M57:O57"/>
    <mergeCell ref="M58:O58"/>
    <mergeCell ref="M62:O62"/>
    <mergeCell ref="M50:O50"/>
    <mergeCell ref="M51:O51"/>
    <mergeCell ref="M52:O52"/>
    <mergeCell ref="P31:R31"/>
    <mergeCell ref="P32:R32"/>
    <mergeCell ref="P33:R33"/>
    <mergeCell ref="P34:R34"/>
    <mergeCell ref="P35:R35"/>
    <mergeCell ref="P26:R26"/>
    <mergeCell ref="P27:R27"/>
    <mergeCell ref="P28:R28"/>
    <mergeCell ref="P29:R29"/>
    <mergeCell ref="P30:R30"/>
    <mergeCell ref="P41:R41"/>
    <mergeCell ref="P42:R42"/>
    <mergeCell ref="P43:R43"/>
    <mergeCell ref="P44:R44"/>
    <mergeCell ref="P45:R45"/>
    <mergeCell ref="P36:R36"/>
    <mergeCell ref="P37:R37"/>
    <mergeCell ref="P38:R38"/>
    <mergeCell ref="P40:R40"/>
    <mergeCell ref="P65:R65"/>
    <mergeCell ref="P51:R51"/>
    <mergeCell ref="P52:R52"/>
    <mergeCell ref="P53:R53"/>
    <mergeCell ref="P54:R54"/>
    <mergeCell ref="P55:R55"/>
    <mergeCell ref="P46:R46"/>
    <mergeCell ref="P47:R47"/>
    <mergeCell ref="P48:R48"/>
    <mergeCell ref="P49:R49"/>
    <mergeCell ref="P50:R50"/>
    <mergeCell ref="J25:K25"/>
    <mergeCell ref="J26:K26"/>
    <mergeCell ref="J27:K27"/>
    <mergeCell ref="J28:K28"/>
    <mergeCell ref="J29:K29"/>
    <mergeCell ref="P66:R66"/>
    <mergeCell ref="M68:O68"/>
    <mergeCell ref="P68:R68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P56:R56"/>
    <mergeCell ref="P57:R57"/>
    <mergeCell ref="P58:R58"/>
    <mergeCell ref="J35:K35"/>
    <mergeCell ref="J36:K36"/>
    <mergeCell ref="J37:K37"/>
    <mergeCell ref="J38:K38"/>
    <mergeCell ref="J30:K30"/>
    <mergeCell ref="J31:K31"/>
    <mergeCell ref="J32:K32"/>
    <mergeCell ref="J33:K33"/>
    <mergeCell ref="J34:K34"/>
    <mergeCell ref="J45:K45"/>
    <mergeCell ref="J46:K46"/>
    <mergeCell ref="J47:K47"/>
    <mergeCell ref="J48:K48"/>
    <mergeCell ref="J49:K49"/>
    <mergeCell ref="J40:K40"/>
    <mergeCell ref="J41:K41"/>
    <mergeCell ref="J42:K42"/>
    <mergeCell ref="J43:K43"/>
    <mergeCell ref="J44:K44"/>
    <mergeCell ref="J65:K65"/>
    <mergeCell ref="J66:K66"/>
    <mergeCell ref="J55:K55"/>
    <mergeCell ref="J56:K56"/>
    <mergeCell ref="J57:K57"/>
    <mergeCell ref="J58:K58"/>
    <mergeCell ref="J62:K62"/>
    <mergeCell ref="J50:K50"/>
    <mergeCell ref="J51:K51"/>
    <mergeCell ref="J52:K52"/>
    <mergeCell ref="J53:K53"/>
    <mergeCell ref="J54:K54"/>
    <mergeCell ref="J63:K63"/>
    <mergeCell ref="M63:O63"/>
    <mergeCell ref="P63:R63"/>
    <mergeCell ref="F64:H64"/>
    <mergeCell ref="J64:K64"/>
    <mergeCell ref="M64:O64"/>
    <mergeCell ref="P64:R64"/>
    <mergeCell ref="F59:H59"/>
    <mergeCell ref="J59:K59"/>
    <mergeCell ref="M59:O59"/>
    <mergeCell ref="P59:R59"/>
    <mergeCell ref="F60:H60"/>
    <mergeCell ref="J60:K60"/>
    <mergeCell ref="M60:O60"/>
    <mergeCell ref="P60:R60"/>
    <mergeCell ref="F61:H61"/>
    <mergeCell ref="J61:K61"/>
    <mergeCell ref="M61:O61"/>
    <mergeCell ref="P61:R61"/>
    <mergeCell ref="P62:R62"/>
    <mergeCell ref="F62:H62"/>
  </mergeCells>
  <phoneticPr fontId="18" type="noConversion"/>
  <printOptions horizontalCentered="1"/>
  <pageMargins left="0.39370078740157483" right="0.39370078740157483" top="0.78740157480314965" bottom="0.39370078740157483" header="0.31496062992125984" footer="0.51181102362204722"/>
  <pageSetup paperSize="9" scale="43" orientation="landscape" r:id="rId1"/>
  <headerFooter alignWithMargins="0">
    <oddHeader>&amp;C&amp;"Arial,Negrito"&amp;12&amp;F</oddHeader>
    <oddFooter>&amp;C&amp;"Arial,Negrito"&amp;12&amp;A</oddFooter>
  </headerFooter>
  <rowBreaks count="1" manualBreakCount="1">
    <brk id="38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E208D-CD11-42AE-BE78-9C9894FB5B08}">
  <sheetPr>
    <pageSetUpPr fitToPage="1"/>
  </sheetPr>
  <dimension ref="A1:BB408"/>
  <sheetViews>
    <sheetView showGridLines="0" showZeros="0" zoomScaleNormal="100" zoomScaleSheetLayoutView="50" workbookViewId="0"/>
  </sheetViews>
  <sheetFormatPr defaultColWidth="21.7109375" defaultRowHeight="10.199999999999999" x14ac:dyDescent="0.2"/>
  <cols>
    <col min="1" max="1" width="9.28515625" style="71" customWidth="1"/>
    <col min="2" max="2" width="8.140625" style="71" customWidth="1"/>
    <col min="3" max="3" width="46.7109375" style="9" customWidth="1"/>
    <col min="4" max="4" width="15.42578125" style="9" customWidth="1"/>
    <col min="5" max="5" width="5.42578125" style="9" customWidth="1"/>
    <col min="6" max="6" width="6.85546875" style="9" customWidth="1"/>
    <col min="7" max="7" width="12.7109375" style="9" customWidth="1"/>
    <col min="8" max="8" width="6.42578125" style="9" customWidth="1"/>
    <col min="9" max="9" width="11.42578125" style="9" customWidth="1"/>
    <col min="10" max="10" width="11.85546875" style="9" customWidth="1"/>
    <col min="11" max="11" width="3.140625" style="9" customWidth="1"/>
    <col min="12" max="12" width="10.42578125" style="9" customWidth="1"/>
    <col min="13" max="15" width="12.28515625" style="9" customWidth="1"/>
    <col min="16" max="16" width="11.7109375" style="9" customWidth="1"/>
    <col min="17" max="18" width="10.42578125" style="9" customWidth="1"/>
    <col min="19" max="19" width="14.42578125" style="9" customWidth="1"/>
    <col min="20" max="20" width="4.42578125" style="48" customWidth="1"/>
    <col min="21" max="21" width="4.42578125" style="9" customWidth="1"/>
    <col min="22" max="22" width="2.140625" style="9" customWidth="1"/>
    <col min="23" max="25" width="14.7109375" style="9" customWidth="1"/>
    <col min="26" max="26" width="25" style="9" customWidth="1"/>
    <col min="27" max="27" width="22.28515625" style="9" customWidth="1"/>
    <col min="28" max="28" width="2.85546875" style="9" customWidth="1"/>
    <col min="29" max="29" width="18.140625" style="9" customWidth="1"/>
    <col min="30" max="30" width="17.42578125" style="9" customWidth="1"/>
    <col min="31" max="31" width="17.85546875" style="9" customWidth="1"/>
    <col min="32" max="32" width="17.42578125" style="9" customWidth="1"/>
    <col min="33" max="33" width="17.85546875" style="9" customWidth="1"/>
    <col min="34" max="34" width="2.85546875" style="9" customWidth="1"/>
    <col min="35" max="35" width="13.28515625" style="9" customWidth="1"/>
    <col min="36" max="36" width="17.42578125" style="9" customWidth="1"/>
    <col min="37" max="37" width="19.42578125" style="9" bestFit="1" customWidth="1"/>
    <col min="38" max="38" width="2.85546875" style="9" customWidth="1"/>
    <col min="39" max="39" width="13.28515625" style="9" customWidth="1"/>
    <col min="40" max="40" width="17.42578125" style="9" customWidth="1"/>
    <col min="41" max="41" width="19.42578125" style="9" bestFit="1" customWidth="1"/>
    <col min="42" max="42" width="2.85546875" style="9" customWidth="1"/>
    <col min="43" max="43" width="13.28515625" style="9" customWidth="1"/>
    <col min="44" max="44" width="17.42578125" style="9" customWidth="1"/>
    <col min="45" max="45" width="17.85546875" style="9" customWidth="1"/>
    <col min="46" max="46" width="2.85546875" style="9" customWidth="1"/>
    <col min="47" max="47" width="13.28515625" style="9" customWidth="1"/>
    <col min="48" max="48" width="19.140625" style="9" customWidth="1"/>
    <col min="49" max="49" width="20" style="9" customWidth="1"/>
    <col min="50" max="50" width="2.85546875" style="9" customWidth="1"/>
    <col min="51" max="51" width="13.28515625" style="9" customWidth="1"/>
    <col min="52" max="52" width="19.85546875" style="9" bestFit="1" customWidth="1"/>
    <col min="53" max="53" width="19.7109375" style="9" bestFit="1" customWidth="1"/>
    <col min="54" max="16384" width="21.7109375" style="9"/>
  </cols>
  <sheetData>
    <row r="1" spans="1:54" ht="13.2" customHeight="1" x14ac:dyDescent="0.2">
      <c r="A1" s="170"/>
      <c r="B1" s="171"/>
      <c r="C1" s="8"/>
      <c r="D1" s="8"/>
      <c r="E1" s="8"/>
      <c r="F1" s="8"/>
      <c r="G1" s="8"/>
      <c r="H1" s="222" t="s">
        <v>147</v>
      </c>
      <c r="I1" s="300"/>
      <c r="J1" s="223"/>
      <c r="K1" s="300" t="s">
        <v>146</v>
      </c>
      <c r="L1" s="301"/>
      <c r="M1" s="162" t="s">
        <v>75</v>
      </c>
      <c r="N1" s="154"/>
      <c r="O1" s="154"/>
      <c r="P1" s="155"/>
      <c r="Q1" s="883">
        <f>IF(OR(Q3=0,Q4=0),0,ROUND((Q3/Q4-1),4))</f>
        <v>0</v>
      </c>
      <c r="R1" s="141"/>
      <c r="S1" s="182"/>
      <c r="T1" s="7"/>
      <c r="U1" s="3"/>
    </row>
    <row r="2" spans="1:54" ht="13.2" customHeight="1" x14ac:dyDescent="0.2">
      <c r="A2" s="172"/>
      <c r="B2" s="885" t="s">
        <v>78</v>
      </c>
      <c r="C2" s="885"/>
      <c r="D2" s="885"/>
      <c r="E2" s="885"/>
      <c r="F2" s="885"/>
      <c r="G2" s="885"/>
      <c r="H2" s="152" t="s">
        <v>148</v>
      </c>
      <c r="I2" s="297"/>
      <c r="J2" s="299"/>
      <c r="K2" s="297" t="s">
        <v>145</v>
      </c>
      <c r="L2" s="298"/>
      <c r="M2" s="163" t="s">
        <v>73</v>
      </c>
      <c r="N2" s="160"/>
      <c r="O2" s="294"/>
      <c r="P2" s="159"/>
      <c r="Q2" s="884"/>
      <c r="R2" s="183"/>
      <c r="S2" s="184"/>
      <c r="T2" s="18"/>
    </row>
    <row r="3" spans="1:54" ht="13.2" customHeight="1" x14ac:dyDescent="0.2">
      <c r="A3" s="172"/>
      <c r="B3" s="885"/>
      <c r="C3" s="885"/>
      <c r="D3" s="885"/>
      <c r="E3" s="885"/>
      <c r="F3" s="885"/>
      <c r="G3" s="885"/>
      <c r="H3" s="224" t="s">
        <v>69</v>
      </c>
      <c r="I3" s="226"/>
      <c r="J3" s="225"/>
      <c r="K3" s="226" t="s">
        <v>104</v>
      </c>
      <c r="L3" s="227"/>
      <c r="M3" s="201" t="s">
        <v>101</v>
      </c>
      <c r="N3" s="158"/>
      <c r="O3" s="295" t="str">
        <f>IF(G8=0,"",IF(MONTH(G8)=1,12,(MONTH(G8)-1)))</f>
        <v/>
      </c>
      <c r="P3" s="293" t="str">
        <f>IF(G8=0,"",CONCATENATE("/  ",IF(MONTH(G8)=1,(YEAR(G8)-1),YEAR(G8))))</f>
        <v/>
      </c>
      <c r="Q3" s="289"/>
      <c r="R3" s="169" t="s">
        <v>72</v>
      </c>
      <c r="S3" s="150"/>
      <c r="T3" s="18"/>
    </row>
    <row r="4" spans="1:54" ht="13.2" customHeight="1" thickBot="1" x14ac:dyDescent="0.25">
      <c r="A4" s="19"/>
      <c r="B4" s="20"/>
      <c r="C4" s="21"/>
      <c r="D4" s="25"/>
      <c r="E4" s="27"/>
      <c r="F4" s="27"/>
      <c r="G4" s="27"/>
      <c r="H4" s="888">
        <f>G8</f>
        <v>0</v>
      </c>
      <c r="I4" s="889"/>
      <c r="J4" s="302"/>
      <c r="K4" s="886"/>
      <c r="L4" s="887"/>
      <c r="M4" s="143" t="s">
        <v>102</v>
      </c>
      <c r="N4" s="202"/>
      <c r="O4" s="296" t="str">
        <f>PROPOSTA!M3</f>
        <v/>
      </c>
      <c r="P4" s="278" t="str">
        <f>PROPOSTA!N3</f>
        <v/>
      </c>
      <c r="Q4" s="290">
        <f>PROPOSTA!O2</f>
        <v>0</v>
      </c>
      <c r="R4" s="149"/>
      <c r="S4" s="150"/>
      <c r="T4" s="18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Y4" s="69"/>
      <c r="AZ4" s="69"/>
      <c r="BA4" s="69"/>
      <c r="BB4" s="69"/>
    </row>
    <row r="5" spans="1:54" ht="14.4" customHeight="1" thickBot="1" x14ac:dyDescent="0.25">
      <c r="A5" s="173" t="s">
        <v>3</v>
      </c>
      <c r="B5" s="83"/>
      <c r="C5" s="310">
        <f>PROPOSTA!C6</f>
        <v>0</v>
      </c>
      <c r="D5" s="323"/>
      <c r="E5" s="324"/>
      <c r="F5" s="325" t="s">
        <v>59</v>
      </c>
      <c r="G5" s="305">
        <f>PROPOSTA!F6</f>
        <v>0</v>
      </c>
      <c r="H5" s="152" t="s">
        <v>68</v>
      </c>
      <c r="I5" s="153"/>
      <c r="J5" s="153"/>
      <c r="K5" s="894">
        <f>IF(OR(K7=0,K8=0),0,ROUND((K7/K8-1),4))</f>
        <v>0</v>
      </c>
      <c r="L5" s="895"/>
      <c r="M5" s="177" t="s">
        <v>70</v>
      </c>
      <c r="N5" s="203"/>
      <c r="O5" s="203"/>
      <c r="P5" s="46"/>
      <c r="Q5" s="883">
        <f>IF(OR(Q7=0,Q8=0),0,ROUND((Q7/Q8-1),4))</f>
        <v>0</v>
      </c>
      <c r="R5" s="148"/>
      <c r="S5" s="151"/>
      <c r="T5" s="829" t="s">
        <v>13</v>
      </c>
      <c r="U5" s="830"/>
      <c r="AU5" s="69"/>
      <c r="AV5" s="69"/>
      <c r="AY5" s="69"/>
      <c r="AZ5" s="69"/>
      <c r="BA5" s="69"/>
      <c r="BB5" s="69"/>
    </row>
    <row r="6" spans="1:54" ht="14.4" customHeight="1" x14ac:dyDescent="0.2">
      <c r="A6" s="146" t="s">
        <v>5</v>
      </c>
      <c r="B6" s="84"/>
      <c r="C6" s="308">
        <f>PROPOSTA!C7</f>
        <v>0</v>
      </c>
      <c r="D6" s="326"/>
      <c r="E6" s="327"/>
      <c r="F6" s="328" t="s">
        <v>60</v>
      </c>
      <c r="G6" s="306">
        <f>PROPOSTA!F7</f>
        <v>0</v>
      </c>
      <c r="H6" s="176" t="s">
        <v>71</v>
      </c>
      <c r="I6" s="153"/>
      <c r="J6" s="156"/>
      <c r="K6" s="896"/>
      <c r="L6" s="897"/>
      <c r="M6" s="178" t="s">
        <v>73</v>
      </c>
      <c r="N6" s="160"/>
      <c r="O6" s="294"/>
      <c r="P6" s="159"/>
      <c r="Q6" s="884"/>
      <c r="R6" s="164" t="s">
        <v>76</v>
      </c>
      <c r="S6" s="166">
        <f>Q1</f>
        <v>0</v>
      </c>
      <c r="T6" s="831"/>
      <c r="U6" s="832"/>
      <c r="AY6" s="69"/>
      <c r="AZ6" s="69"/>
      <c r="BA6" s="69"/>
      <c r="BB6" s="69"/>
    </row>
    <row r="7" spans="1:54" ht="14.4" customHeight="1" x14ac:dyDescent="0.2">
      <c r="A7" s="146" t="s">
        <v>77</v>
      </c>
      <c r="B7" s="84"/>
      <c r="C7" s="308">
        <f>PROPOSTA!I6</f>
        <v>0</v>
      </c>
      <c r="D7" s="326"/>
      <c r="E7" s="327"/>
      <c r="F7" s="329" t="s">
        <v>61</v>
      </c>
      <c r="G7" s="330"/>
      <c r="H7" s="142" t="s">
        <v>79</v>
      </c>
      <c r="I7" s="145"/>
      <c r="J7" s="174">
        <f>G8</f>
        <v>0</v>
      </c>
      <c r="K7" s="890"/>
      <c r="L7" s="891"/>
      <c r="M7" s="201" t="s">
        <v>101</v>
      </c>
      <c r="N7" s="158"/>
      <c r="O7" s="295" t="str">
        <f>IF(G8=0,"",IF(MONTH(G8)=1,12,(MONTH(G8)-1)))</f>
        <v/>
      </c>
      <c r="P7" s="293" t="str">
        <f>IF(G8=0,"",CONCATENATE("/  ",IF(MONTH(G8)=1,(YEAR(G8)-1),YEAR(G8))))</f>
        <v/>
      </c>
      <c r="Q7" s="289"/>
      <c r="R7" s="168" t="s">
        <v>58</v>
      </c>
      <c r="S7" s="157">
        <f>Q5</f>
        <v>0</v>
      </c>
      <c r="T7" s="831"/>
      <c r="U7" s="83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Y7" s="69"/>
      <c r="AZ7" s="69"/>
      <c r="BA7" s="69"/>
      <c r="BB7" s="69"/>
    </row>
    <row r="8" spans="1:54" ht="14.4" customHeight="1" thickBot="1" x14ac:dyDescent="0.25">
      <c r="A8" s="147" t="s">
        <v>7</v>
      </c>
      <c r="B8" s="85"/>
      <c r="C8" s="309">
        <f>PROPOSTA!C8</f>
        <v>0</v>
      </c>
      <c r="D8" s="331"/>
      <c r="E8" s="332"/>
      <c r="F8" s="333" t="s">
        <v>62</v>
      </c>
      <c r="G8" s="488"/>
      <c r="H8" s="143" t="s">
        <v>80</v>
      </c>
      <c r="I8" s="161"/>
      <c r="J8" s="175">
        <f>PROPOSTA!R6</f>
        <v>0</v>
      </c>
      <c r="K8" s="892">
        <f>PROPOSTA!V6</f>
        <v>0</v>
      </c>
      <c r="L8" s="893"/>
      <c r="M8" s="143" t="s">
        <v>102</v>
      </c>
      <c r="N8" s="202"/>
      <c r="O8" s="296" t="str">
        <f>PROPOSTA!M3</f>
        <v/>
      </c>
      <c r="P8" s="278" t="str">
        <f>PROPOSTA!N3</f>
        <v/>
      </c>
      <c r="Q8" s="290">
        <f>PROPOSTA!O3</f>
        <v>0</v>
      </c>
      <c r="R8" s="165" t="s">
        <v>74</v>
      </c>
      <c r="S8" s="167">
        <f>IF(Q5=0,0,ROUND((0.75*Q5+0.25*K5),4))</f>
        <v>0</v>
      </c>
      <c r="T8" s="831"/>
      <c r="U8" s="832"/>
      <c r="V8" s="199"/>
      <c r="AU8" s="69"/>
      <c r="AV8" s="69"/>
      <c r="AY8" s="69"/>
      <c r="AZ8" s="69"/>
      <c r="BA8" s="69"/>
      <c r="BB8" s="69"/>
    </row>
    <row r="9" spans="1:54" ht="15.6" customHeight="1" thickBot="1" x14ac:dyDescent="0.25">
      <c r="A9" s="139" t="s">
        <v>8</v>
      </c>
      <c r="B9" s="140" t="s">
        <v>9</v>
      </c>
      <c r="C9" s="138" t="s">
        <v>10</v>
      </c>
      <c r="D9" s="195"/>
      <c r="E9" s="129"/>
      <c r="F9" s="431" t="s">
        <v>162</v>
      </c>
      <c r="G9" s="431"/>
      <c r="H9" s="432"/>
      <c r="I9" s="37" t="s">
        <v>81</v>
      </c>
      <c r="J9" s="37"/>
      <c r="K9" s="181"/>
      <c r="L9" s="266"/>
      <c r="M9" s="185" t="s">
        <v>64</v>
      </c>
      <c r="N9" s="185"/>
      <c r="O9" s="291"/>
      <c r="P9" s="292" t="s">
        <v>65</v>
      </c>
      <c r="Q9" s="39"/>
      <c r="R9" s="128"/>
      <c r="S9" s="187" t="s">
        <v>66</v>
      </c>
      <c r="T9" s="881"/>
      <c r="U9" s="834"/>
      <c r="W9" s="263"/>
      <c r="X9" s="237"/>
      <c r="Y9" s="266"/>
      <c r="AY9" s="69"/>
      <c r="AZ9" s="69"/>
      <c r="BA9" s="69"/>
      <c r="BB9" s="69"/>
    </row>
    <row r="10" spans="1:54" ht="43.95" customHeight="1" thickBot="1" x14ac:dyDescent="0.25">
      <c r="A10" s="436" t="s">
        <v>14</v>
      </c>
      <c r="B10" s="437"/>
      <c r="C10" s="438"/>
      <c r="D10" s="439" t="s">
        <v>91</v>
      </c>
      <c r="E10" s="440" t="s">
        <v>23</v>
      </c>
      <c r="F10" s="877" t="s">
        <v>163</v>
      </c>
      <c r="G10" s="870"/>
      <c r="H10" s="871"/>
      <c r="I10" s="441" t="s">
        <v>82</v>
      </c>
      <c r="J10" s="442" t="s">
        <v>56</v>
      </c>
      <c r="K10" s="443"/>
      <c r="L10" s="444" t="s">
        <v>63</v>
      </c>
      <c r="M10" s="877" t="s">
        <v>164</v>
      </c>
      <c r="N10" s="870"/>
      <c r="O10" s="871"/>
      <c r="P10" s="869" t="s">
        <v>165</v>
      </c>
      <c r="Q10" s="870"/>
      <c r="R10" s="871"/>
      <c r="S10" s="445" t="s">
        <v>67</v>
      </c>
      <c r="T10" s="427" t="s">
        <v>15</v>
      </c>
      <c r="U10" s="90" t="s">
        <v>16</v>
      </c>
      <c r="W10" s="267" t="s">
        <v>139</v>
      </c>
      <c r="X10" s="269" t="s">
        <v>140</v>
      </c>
      <c r="Y10" s="268" t="s">
        <v>111</v>
      </c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Y10" s="69"/>
      <c r="AZ10" s="69"/>
      <c r="BA10" s="69"/>
      <c r="BB10" s="69"/>
    </row>
    <row r="11" spans="1:54" ht="10.8" thickBot="1" x14ac:dyDescent="0.25">
      <c r="A11" s="454"/>
      <c r="B11" s="403"/>
      <c r="C11" s="404" t="s">
        <v>17</v>
      </c>
      <c r="D11" s="455"/>
      <c r="E11" s="382"/>
      <c r="F11" s="882"/>
      <c r="G11" s="882"/>
      <c r="H11" s="882"/>
      <c r="I11" s="382"/>
      <c r="J11" s="382"/>
      <c r="K11" s="382"/>
      <c r="L11" s="382"/>
      <c r="M11" s="382"/>
      <c r="N11" s="382"/>
      <c r="O11" s="382"/>
      <c r="P11" s="382"/>
      <c r="Q11" s="382"/>
      <c r="R11" s="382"/>
      <c r="S11" s="383"/>
      <c r="T11" s="57" t="str">
        <f>IF(S11&gt;0,"X","")</f>
        <v/>
      </c>
      <c r="U11" s="46" t="str">
        <f>IF(T11="X","x",IF(P11&gt;0,"x",""))</f>
        <v/>
      </c>
      <c r="W11" s="450"/>
      <c r="X11" s="44"/>
      <c r="Y11" s="451"/>
      <c r="AU11" s="69"/>
      <c r="AV11" s="69"/>
      <c r="AY11" s="69"/>
      <c r="AZ11" s="69"/>
      <c r="BA11" s="69"/>
      <c r="BB11" s="69"/>
    </row>
    <row r="12" spans="1:54" ht="20.399999999999999" customHeight="1" x14ac:dyDescent="0.2">
      <c r="A12" s="414">
        <v>589420</v>
      </c>
      <c r="B12" s="417" t="s">
        <v>193</v>
      </c>
      <c r="C12" s="134" t="s">
        <v>171</v>
      </c>
      <c r="D12" s="193" t="s">
        <v>85</v>
      </c>
      <c r="E12" s="130" t="s">
        <v>18</v>
      </c>
      <c r="F12" s="878">
        <f>PROPOSTA!O12</f>
        <v>0</v>
      </c>
      <c r="G12" s="879"/>
      <c r="H12" s="880"/>
      <c r="I12" s="412">
        <f t="shared" ref="I12:I13" si="0">$S$8</f>
        <v>0</v>
      </c>
      <c r="J12" s="861">
        <f>IF(F12=0,0,F12*(1+I12))</f>
        <v>0</v>
      </c>
      <c r="K12" s="861"/>
      <c r="L12" s="413">
        <f>X12</f>
        <v>0</v>
      </c>
      <c r="M12" s="873">
        <f>IF(Y12="excesso","excesso",IF(L12=0,0,ROUND(L12*F12,2)))</f>
        <v>0</v>
      </c>
      <c r="N12" s="870"/>
      <c r="O12" s="871"/>
      <c r="P12" s="869">
        <f>IF(L12=0,0,ROUND(L12*J12,2))</f>
        <v>0</v>
      </c>
      <c r="Q12" s="870"/>
      <c r="R12" s="871"/>
      <c r="S12" s="497">
        <f>P12-M12</f>
        <v>0</v>
      </c>
      <c r="U12" s="46" t="str">
        <f>IF(T12="X","x",IF(P12&gt;0,"x",""))</f>
        <v/>
      </c>
      <c r="W12" s="264"/>
      <c r="X12" s="270">
        <f>IF(W12=0,0,IF(W12&lt;'med_SEM REEQ'!W12,"pouco",IF(W12&gt;PROPOSTA!R12,"EXCESSO",W12-'med_SEM REEQ'!W12)))</f>
        <v>0</v>
      </c>
      <c r="Y12" s="238">
        <f>IF('med_SEM REEQ'!Y12-X12&lt;0,"excesso",'med_SEM REEQ'!Y12-X12)</f>
        <v>0</v>
      </c>
      <c r="AY12" s="69"/>
      <c r="AZ12" s="69"/>
      <c r="BA12" s="69"/>
      <c r="BB12" s="69"/>
    </row>
    <row r="13" spans="1:54" x14ac:dyDescent="0.2">
      <c r="A13" s="49">
        <v>589190</v>
      </c>
      <c r="B13" s="50" t="s">
        <v>193</v>
      </c>
      <c r="C13" s="135" t="s">
        <v>172</v>
      </c>
      <c r="D13" s="194" t="s">
        <v>86</v>
      </c>
      <c r="E13" s="131" t="s">
        <v>18</v>
      </c>
      <c r="F13" s="856">
        <f>PROPOSTA!O13</f>
        <v>0</v>
      </c>
      <c r="G13" s="857"/>
      <c r="H13" s="858"/>
      <c r="I13" s="179">
        <f t="shared" si="0"/>
        <v>0</v>
      </c>
      <c r="J13" s="859">
        <f t="shared" ref="J13:J38" si="1">IF(F13=0,0,F13*(1+I13))</f>
        <v>0</v>
      </c>
      <c r="K13" s="859"/>
      <c r="L13" s="275">
        <f t="shared" ref="L13:L66" si="2">X13</f>
        <v>0</v>
      </c>
      <c r="M13" s="852">
        <f>IF(Y13="excesso","excesso",IF(L13=0,0,ROUND(L13*F13,2)))</f>
        <v>0</v>
      </c>
      <c r="N13" s="853"/>
      <c r="O13" s="854"/>
      <c r="P13" s="855">
        <f>IF(L13=0,0,ROUND(L13*J13,2))</f>
        <v>0</v>
      </c>
      <c r="Q13" s="853"/>
      <c r="R13" s="854"/>
      <c r="S13" s="485">
        <f t="shared" ref="S13:S66" si="3">P13-M13</f>
        <v>0</v>
      </c>
      <c r="U13" s="46" t="str">
        <f t="shared" ref="U13:U66" si="4">IF(T13="X","x",IF(P13&gt;0,"x",""))</f>
        <v/>
      </c>
      <c r="W13" s="264"/>
      <c r="X13" s="270">
        <f>IF(W13=0,0,IF(W13&lt;'med_SEM REEQ'!W13,"pouco",IF(W13&gt;PROPOSTA!R13,"EXCESSO",W13-'med_SEM REEQ'!W13)))</f>
        <v>0</v>
      </c>
      <c r="Y13" s="239">
        <f>IF('med_SEM REEQ'!Y13-X13&lt;0,"excesso",'med_SEM REEQ'!Y13-X13)</f>
        <v>0</v>
      </c>
      <c r="Z13" s="46"/>
      <c r="AA13" s="46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Y13" s="69"/>
      <c r="AZ13" s="69"/>
      <c r="BA13" s="69"/>
      <c r="BB13" s="69"/>
    </row>
    <row r="14" spans="1:54" x14ac:dyDescent="0.2">
      <c r="A14" s="51">
        <v>589100</v>
      </c>
      <c r="B14" s="50" t="s">
        <v>193</v>
      </c>
      <c r="C14" s="136" t="s">
        <v>173</v>
      </c>
      <c r="D14" s="194" t="s">
        <v>76</v>
      </c>
      <c r="E14" s="131" t="s">
        <v>18</v>
      </c>
      <c r="F14" s="856">
        <f>PROPOSTA!O14</f>
        <v>0</v>
      </c>
      <c r="G14" s="857"/>
      <c r="H14" s="858"/>
      <c r="I14" s="179">
        <f>$S$6</f>
        <v>0</v>
      </c>
      <c r="J14" s="859">
        <f t="shared" si="1"/>
        <v>0</v>
      </c>
      <c r="K14" s="859"/>
      <c r="L14" s="275">
        <f t="shared" si="2"/>
        <v>0</v>
      </c>
      <c r="M14" s="852">
        <f t="shared" ref="M14:M38" si="5">IF(Y14="excesso","excesso",IF(L14=0,0,ROUND(L14*F14,2)))</f>
        <v>0</v>
      </c>
      <c r="N14" s="853"/>
      <c r="O14" s="854"/>
      <c r="P14" s="855">
        <f t="shared" ref="P14:P38" si="6">IF(L14=0,0,ROUND(L14*J14,2))</f>
        <v>0</v>
      </c>
      <c r="Q14" s="853"/>
      <c r="R14" s="854"/>
      <c r="S14" s="485">
        <f t="shared" si="3"/>
        <v>0</v>
      </c>
      <c r="U14" s="46" t="str">
        <f t="shared" si="4"/>
        <v/>
      </c>
      <c r="W14" s="264"/>
      <c r="X14" s="270">
        <f>IF(W14=0,0,IF(W14&lt;'med_SEM REEQ'!W14,"pouco",IF(W14&gt;PROPOSTA!R14,"EXCESSO",W14-'med_SEM REEQ'!W14)))</f>
        <v>0</v>
      </c>
      <c r="Y14" s="239">
        <f>IF('med_SEM REEQ'!Y14-X14&lt;0,"excesso",'med_SEM REEQ'!Y14-X14)</f>
        <v>0</v>
      </c>
      <c r="Z14" s="69"/>
      <c r="AA14" s="69"/>
      <c r="AU14" s="69"/>
      <c r="AV14" s="69"/>
      <c r="AY14" s="69"/>
      <c r="AZ14" s="69"/>
      <c r="BA14" s="69"/>
      <c r="BB14" s="69"/>
    </row>
    <row r="15" spans="1:54" x14ac:dyDescent="0.2">
      <c r="A15" s="49">
        <v>589420</v>
      </c>
      <c r="B15" s="50" t="s">
        <v>193</v>
      </c>
      <c r="C15" s="135" t="s">
        <v>174</v>
      </c>
      <c r="D15" s="194" t="s">
        <v>85</v>
      </c>
      <c r="E15" s="131" t="s">
        <v>18</v>
      </c>
      <c r="F15" s="856">
        <f>PROPOSTA!O15</f>
        <v>0</v>
      </c>
      <c r="G15" s="857"/>
      <c r="H15" s="858"/>
      <c r="I15" s="179">
        <f t="shared" ref="I15:I24" si="7">$S$8</f>
        <v>0</v>
      </c>
      <c r="J15" s="859">
        <f t="shared" si="1"/>
        <v>0</v>
      </c>
      <c r="K15" s="859"/>
      <c r="L15" s="275">
        <f t="shared" si="2"/>
        <v>0</v>
      </c>
      <c r="M15" s="852">
        <f t="shared" si="5"/>
        <v>0</v>
      </c>
      <c r="N15" s="853"/>
      <c r="O15" s="854"/>
      <c r="P15" s="855">
        <f t="shared" si="6"/>
        <v>0</v>
      </c>
      <c r="Q15" s="853"/>
      <c r="R15" s="854"/>
      <c r="S15" s="485">
        <f t="shared" si="3"/>
        <v>0</v>
      </c>
      <c r="U15" s="46" t="str">
        <f t="shared" si="4"/>
        <v/>
      </c>
      <c r="W15" s="265"/>
      <c r="X15" s="270">
        <f>IF(W15=0,0,IF(W15&lt;'med_SEM REEQ'!W15,"pouco",IF(W15&gt;PROPOSTA!R15,"EXCESSO",W15-'med_SEM REEQ'!W15)))</f>
        <v>0</v>
      </c>
      <c r="Y15" s="239">
        <f>IF('med_SEM REEQ'!Y15-X15&lt;0,"excesso",'med_SEM REEQ'!Y15-X15)</f>
        <v>0</v>
      </c>
      <c r="Z15" s="69"/>
      <c r="AA15" s="69"/>
      <c r="AY15" s="69"/>
      <c r="AZ15" s="69"/>
      <c r="BA15" s="69"/>
      <c r="BB15" s="69"/>
    </row>
    <row r="16" spans="1:54" x14ac:dyDescent="0.2">
      <c r="A16" s="53">
        <v>589520</v>
      </c>
      <c r="B16" s="50" t="s">
        <v>193</v>
      </c>
      <c r="C16" s="135" t="s">
        <v>175</v>
      </c>
      <c r="D16" s="194" t="s">
        <v>87</v>
      </c>
      <c r="E16" s="131" t="s">
        <v>18</v>
      </c>
      <c r="F16" s="856">
        <f>PROPOSTA!O16</f>
        <v>0</v>
      </c>
      <c r="G16" s="857"/>
      <c r="H16" s="858"/>
      <c r="I16" s="179">
        <f t="shared" si="7"/>
        <v>0</v>
      </c>
      <c r="J16" s="859">
        <f t="shared" si="1"/>
        <v>0</v>
      </c>
      <c r="K16" s="859"/>
      <c r="L16" s="275">
        <f t="shared" si="2"/>
        <v>0</v>
      </c>
      <c r="M16" s="852">
        <f t="shared" si="5"/>
        <v>0</v>
      </c>
      <c r="N16" s="853"/>
      <c r="O16" s="854"/>
      <c r="P16" s="855">
        <f t="shared" si="6"/>
        <v>0</v>
      </c>
      <c r="Q16" s="853"/>
      <c r="R16" s="854"/>
      <c r="S16" s="485">
        <f t="shared" si="3"/>
        <v>0</v>
      </c>
      <c r="U16" s="46" t="str">
        <f t="shared" si="4"/>
        <v/>
      </c>
      <c r="W16" s="265"/>
      <c r="X16" s="270">
        <f>IF(W16=0,0,IF(W16&lt;'med_SEM REEQ'!W16,"pouco",IF(W16&gt;PROPOSTA!R16,"EXCESSO",W16-'med_SEM REEQ'!W16)))</f>
        <v>0</v>
      </c>
      <c r="Y16" s="239">
        <f>IF('med_SEM REEQ'!Y16-X16&lt;0,"excesso",'med_SEM REEQ'!Y16-X16)</f>
        <v>0</v>
      </c>
      <c r="Z16" s="69"/>
      <c r="AA16" s="69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Y16" s="69"/>
      <c r="AZ16" s="69"/>
      <c r="BA16" s="69"/>
      <c r="BB16" s="69"/>
    </row>
    <row r="17" spans="1:54" x14ac:dyDescent="0.2">
      <c r="A17" s="53">
        <v>589520</v>
      </c>
      <c r="B17" s="50" t="s">
        <v>193</v>
      </c>
      <c r="C17" s="135" t="s">
        <v>176</v>
      </c>
      <c r="D17" s="194" t="s">
        <v>87</v>
      </c>
      <c r="E17" s="131" t="s">
        <v>18</v>
      </c>
      <c r="F17" s="856">
        <f>PROPOSTA!O17</f>
        <v>0</v>
      </c>
      <c r="G17" s="857"/>
      <c r="H17" s="858"/>
      <c r="I17" s="179">
        <f t="shared" si="7"/>
        <v>0</v>
      </c>
      <c r="J17" s="859">
        <f t="shared" si="1"/>
        <v>0</v>
      </c>
      <c r="K17" s="859"/>
      <c r="L17" s="275">
        <f t="shared" si="2"/>
        <v>0</v>
      </c>
      <c r="M17" s="852">
        <f t="shared" si="5"/>
        <v>0</v>
      </c>
      <c r="N17" s="853"/>
      <c r="O17" s="854"/>
      <c r="P17" s="855">
        <f t="shared" si="6"/>
        <v>0</v>
      </c>
      <c r="Q17" s="853"/>
      <c r="R17" s="854"/>
      <c r="S17" s="485">
        <f t="shared" si="3"/>
        <v>0</v>
      </c>
      <c r="U17" s="46" t="str">
        <f t="shared" si="4"/>
        <v/>
      </c>
      <c r="W17" s="265"/>
      <c r="X17" s="270">
        <f>IF(W17=0,0,IF(W17&lt;'med_SEM REEQ'!W17,"pouco",IF(W17&gt;PROPOSTA!R17,"EXCESSO",W17-'med_SEM REEQ'!W17)))</f>
        <v>0</v>
      </c>
      <c r="Y17" s="239">
        <f>IF('med_SEM REEQ'!Y17-X17&lt;0,"excesso",'med_SEM REEQ'!Y17-X17)</f>
        <v>0</v>
      </c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Y17" s="69"/>
      <c r="AZ17" s="69"/>
      <c r="BA17" s="69"/>
      <c r="BB17" s="69"/>
    </row>
    <row r="18" spans="1:54" x14ac:dyDescent="0.2">
      <c r="A18" s="53">
        <v>589520</v>
      </c>
      <c r="B18" s="50" t="s">
        <v>193</v>
      </c>
      <c r="C18" s="135" t="s">
        <v>177</v>
      </c>
      <c r="D18" s="194" t="s">
        <v>87</v>
      </c>
      <c r="E18" s="131" t="s">
        <v>18</v>
      </c>
      <c r="F18" s="856">
        <f>PROPOSTA!O18</f>
        <v>0</v>
      </c>
      <c r="G18" s="857"/>
      <c r="H18" s="858"/>
      <c r="I18" s="179">
        <f t="shared" si="7"/>
        <v>0</v>
      </c>
      <c r="J18" s="859">
        <f t="shared" si="1"/>
        <v>0</v>
      </c>
      <c r="K18" s="859"/>
      <c r="L18" s="275">
        <f t="shared" si="2"/>
        <v>0</v>
      </c>
      <c r="M18" s="852">
        <f t="shared" si="5"/>
        <v>0</v>
      </c>
      <c r="N18" s="853"/>
      <c r="O18" s="854"/>
      <c r="P18" s="855">
        <f t="shared" si="6"/>
        <v>0</v>
      </c>
      <c r="Q18" s="853"/>
      <c r="R18" s="854"/>
      <c r="S18" s="485">
        <f t="shared" si="3"/>
        <v>0</v>
      </c>
      <c r="U18" s="46" t="str">
        <f t="shared" si="4"/>
        <v/>
      </c>
      <c r="W18" s="265"/>
      <c r="X18" s="270">
        <f>IF(W18=0,0,IF(W18&lt;'med_SEM REEQ'!W18,"pouco",IF(W18&gt;PROPOSTA!R18,"EXCESSO",W18-'med_SEM REEQ'!W18)))</f>
        <v>0</v>
      </c>
      <c r="Y18" s="239">
        <f>IF('med_SEM REEQ'!Y18-X18&lt;0,"excesso",'med_SEM REEQ'!Y18-X18)</f>
        <v>0</v>
      </c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Y18" s="69"/>
      <c r="AZ18" s="69"/>
      <c r="BA18" s="69"/>
      <c r="BB18" s="69"/>
    </row>
    <row r="19" spans="1:54" x14ac:dyDescent="0.2">
      <c r="A19" s="53">
        <v>589520</v>
      </c>
      <c r="B19" s="50" t="s">
        <v>193</v>
      </c>
      <c r="C19" s="135" t="s">
        <v>178</v>
      </c>
      <c r="D19" s="194" t="s">
        <v>87</v>
      </c>
      <c r="E19" s="131" t="s">
        <v>18</v>
      </c>
      <c r="F19" s="856">
        <f>PROPOSTA!O19</f>
        <v>0</v>
      </c>
      <c r="G19" s="857"/>
      <c r="H19" s="858"/>
      <c r="I19" s="179">
        <f t="shared" si="7"/>
        <v>0</v>
      </c>
      <c r="J19" s="859">
        <f t="shared" si="1"/>
        <v>0</v>
      </c>
      <c r="K19" s="859"/>
      <c r="L19" s="275">
        <f t="shared" si="2"/>
        <v>0</v>
      </c>
      <c r="M19" s="852">
        <f t="shared" si="5"/>
        <v>0</v>
      </c>
      <c r="N19" s="853"/>
      <c r="O19" s="854"/>
      <c r="P19" s="855">
        <f t="shared" si="6"/>
        <v>0</v>
      </c>
      <c r="Q19" s="853"/>
      <c r="R19" s="854"/>
      <c r="S19" s="485">
        <f t="shared" si="3"/>
        <v>0</v>
      </c>
      <c r="U19" s="46" t="str">
        <f t="shared" si="4"/>
        <v/>
      </c>
      <c r="W19" s="265"/>
      <c r="X19" s="270">
        <f>IF(W19=0,0,IF(W19&lt;'med_SEM REEQ'!W19,"pouco",IF(W19&gt;PROPOSTA!R19,"EXCESSO",W19-'med_SEM REEQ'!W19)))</f>
        <v>0</v>
      </c>
      <c r="Y19" s="239">
        <f>IF('med_SEM REEQ'!Y19-X19&lt;0,"excesso",'med_SEM REEQ'!Y19-X19)</f>
        <v>0</v>
      </c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Y19" s="69"/>
      <c r="AZ19" s="69"/>
      <c r="BA19" s="69"/>
      <c r="BB19" s="69"/>
    </row>
    <row r="20" spans="1:54" x14ac:dyDescent="0.2">
      <c r="A20" s="53">
        <v>589220</v>
      </c>
      <c r="B20" s="50" t="s">
        <v>193</v>
      </c>
      <c r="C20" s="135" t="s">
        <v>194</v>
      </c>
      <c r="D20" s="194" t="s">
        <v>195</v>
      </c>
      <c r="E20" s="131" t="s">
        <v>18</v>
      </c>
      <c r="F20" s="856">
        <f>PROPOSTA!O20</f>
        <v>0</v>
      </c>
      <c r="G20" s="857"/>
      <c r="H20" s="858"/>
      <c r="I20" s="179">
        <f t="shared" si="7"/>
        <v>0</v>
      </c>
      <c r="J20" s="859">
        <f t="shared" si="1"/>
        <v>0</v>
      </c>
      <c r="K20" s="859"/>
      <c r="L20" s="275">
        <f t="shared" si="2"/>
        <v>0</v>
      </c>
      <c r="M20" s="852">
        <f t="shared" si="5"/>
        <v>0</v>
      </c>
      <c r="N20" s="853"/>
      <c r="O20" s="854"/>
      <c r="P20" s="855">
        <f t="shared" si="6"/>
        <v>0</v>
      </c>
      <c r="Q20" s="853"/>
      <c r="R20" s="854"/>
      <c r="S20" s="485">
        <f t="shared" si="3"/>
        <v>0</v>
      </c>
      <c r="U20" s="46" t="str">
        <f t="shared" si="4"/>
        <v/>
      </c>
      <c r="W20" s="265"/>
      <c r="X20" s="270">
        <f>IF(W20=0,0,IF(W20&lt;'med_SEM REEQ'!W20,"pouco",IF(W20&gt;PROPOSTA!R20,"EXCESSO",W20-'med_SEM REEQ'!W20)))</f>
        <v>0</v>
      </c>
      <c r="Y20" s="239">
        <f>IF('med_SEM REEQ'!Y20-X20&lt;0,"excesso",'med_SEM REEQ'!Y20-X20)</f>
        <v>0</v>
      </c>
      <c r="AA20" s="137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Y20" s="69"/>
      <c r="AZ20" s="69"/>
      <c r="BA20" s="69"/>
      <c r="BB20" s="69"/>
    </row>
    <row r="21" spans="1:54" x14ac:dyDescent="0.2">
      <c r="A21" s="53">
        <v>589320</v>
      </c>
      <c r="B21" s="50" t="s">
        <v>193</v>
      </c>
      <c r="C21" s="135" t="s">
        <v>179</v>
      </c>
      <c r="D21" s="194" t="s">
        <v>88</v>
      </c>
      <c r="E21" s="131" t="s">
        <v>18</v>
      </c>
      <c r="F21" s="856">
        <f>PROPOSTA!O21</f>
        <v>0</v>
      </c>
      <c r="G21" s="857"/>
      <c r="H21" s="858"/>
      <c r="I21" s="179">
        <f t="shared" si="7"/>
        <v>0</v>
      </c>
      <c r="J21" s="859">
        <f t="shared" si="1"/>
        <v>0</v>
      </c>
      <c r="K21" s="859"/>
      <c r="L21" s="275">
        <f t="shared" si="2"/>
        <v>0</v>
      </c>
      <c r="M21" s="852">
        <f t="shared" si="5"/>
        <v>0</v>
      </c>
      <c r="N21" s="853"/>
      <c r="O21" s="854"/>
      <c r="P21" s="855">
        <f t="shared" si="6"/>
        <v>0</v>
      </c>
      <c r="Q21" s="853"/>
      <c r="R21" s="854"/>
      <c r="S21" s="485">
        <f t="shared" si="3"/>
        <v>0</v>
      </c>
      <c r="U21" s="46" t="str">
        <f t="shared" si="4"/>
        <v/>
      </c>
      <c r="W21" s="265"/>
      <c r="X21" s="270">
        <f>IF(W21=0,0,IF(W21&lt;'med_SEM REEQ'!W21,"pouco",IF(W21&gt;PROPOSTA!R21,"EXCESSO",W21-'med_SEM REEQ'!W21)))</f>
        <v>0</v>
      </c>
      <c r="Y21" s="239">
        <f>IF('med_SEM REEQ'!Y21-X21&lt;0,"excesso",'med_SEM REEQ'!Y21-X21)</f>
        <v>0</v>
      </c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Y21" s="69"/>
      <c r="AZ21" s="69"/>
      <c r="BA21" s="69"/>
      <c r="BB21" s="69"/>
    </row>
    <row r="22" spans="1:54" x14ac:dyDescent="0.2">
      <c r="A22" s="53">
        <v>589320</v>
      </c>
      <c r="B22" s="50" t="s">
        <v>193</v>
      </c>
      <c r="C22" s="135" t="s">
        <v>180</v>
      </c>
      <c r="D22" s="194" t="s">
        <v>88</v>
      </c>
      <c r="E22" s="131" t="s">
        <v>18</v>
      </c>
      <c r="F22" s="856">
        <f>PROPOSTA!O22</f>
        <v>0</v>
      </c>
      <c r="G22" s="857"/>
      <c r="H22" s="858"/>
      <c r="I22" s="179">
        <f t="shared" si="7"/>
        <v>0</v>
      </c>
      <c r="J22" s="859">
        <f t="shared" si="1"/>
        <v>0</v>
      </c>
      <c r="K22" s="859"/>
      <c r="L22" s="275">
        <f t="shared" si="2"/>
        <v>0</v>
      </c>
      <c r="M22" s="852">
        <f t="shared" si="5"/>
        <v>0</v>
      </c>
      <c r="N22" s="853"/>
      <c r="O22" s="854"/>
      <c r="P22" s="855">
        <f t="shared" si="6"/>
        <v>0</v>
      </c>
      <c r="Q22" s="853"/>
      <c r="R22" s="854"/>
      <c r="S22" s="485">
        <f t="shared" si="3"/>
        <v>0</v>
      </c>
      <c r="U22" s="46" t="str">
        <f t="shared" si="4"/>
        <v/>
      </c>
      <c r="W22" s="265"/>
      <c r="X22" s="270">
        <f>IF(W22=0,0,IF(W22&lt;'med_SEM REEQ'!W22,"pouco",IF(W22&gt;PROPOSTA!R22,"EXCESSO",W22-'med_SEM REEQ'!W22)))</f>
        <v>0</v>
      </c>
      <c r="Y22" s="239">
        <f>IF('med_SEM REEQ'!Y22-X22&lt;0,"excesso",'med_SEM REEQ'!Y22-X22)</f>
        <v>0</v>
      </c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Y22" s="69"/>
      <c r="AZ22" s="69"/>
      <c r="BA22" s="69"/>
      <c r="BB22" s="69"/>
    </row>
    <row r="23" spans="1:54" x14ac:dyDescent="0.2">
      <c r="A23" s="53">
        <v>589320</v>
      </c>
      <c r="B23" s="50" t="s">
        <v>193</v>
      </c>
      <c r="C23" s="135" t="s">
        <v>181</v>
      </c>
      <c r="D23" s="194" t="s">
        <v>88</v>
      </c>
      <c r="E23" s="131" t="s">
        <v>18</v>
      </c>
      <c r="F23" s="856">
        <f>PROPOSTA!O23</f>
        <v>0</v>
      </c>
      <c r="G23" s="857"/>
      <c r="H23" s="858"/>
      <c r="I23" s="179">
        <f t="shared" si="7"/>
        <v>0</v>
      </c>
      <c r="J23" s="859">
        <f t="shared" si="1"/>
        <v>0</v>
      </c>
      <c r="K23" s="859"/>
      <c r="L23" s="275">
        <f t="shared" si="2"/>
        <v>0</v>
      </c>
      <c r="M23" s="852">
        <f t="shared" si="5"/>
        <v>0</v>
      </c>
      <c r="N23" s="853"/>
      <c r="O23" s="854"/>
      <c r="P23" s="855">
        <f t="shared" si="6"/>
        <v>0</v>
      </c>
      <c r="Q23" s="853"/>
      <c r="R23" s="854"/>
      <c r="S23" s="485">
        <f t="shared" si="3"/>
        <v>0</v>
      </c>
      <c r="U23" s="46" t="str">
        <f t="shared" si="4"/>
        <v/>
      </c>
      <c r="W23" s="265"/>
      <c r="X23" s="270">
        <f>IF(W23=0,0,IF(W23&lt;'med_SEM REEQ'!W23,"pouco",IF(W23&gt;PROPOSTA!R23,"EXCESSO",W23-'med_SEM REEQ'!W23)))</f>
        <v>0</v>
      </c>
      <c r="Y23" s="239">
        <f>IF('med_SEM REEQ'!Y23-X23&lt;0,"excesso",'med_SEM REEQ'!Y23-X23)</f>
        <v>0</v>
      </c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Y23" s="69"/>
      <c r="AZ23" s="69"/>
      <c r="BA23" s="69"/>
      <c r="BB23" s="69"/>
    </row>
    <row r="24" spans="1:54" x14ac:dyDescent="0.2">
      <c r="A24" s="53">
        <v>589520</v>
      </c>
      <c r="B24" s="50" t="s">
        <v>193</v>
      </c>
      <c r="C24" s="135" t="s">
        <v>182</v>
      </c>
      <c r="D24" s="194" t="s">
        <v>87</v>
      </c>
      <c r="E24" s="131" t="s">
        <v>18</v>
      </c>
      <c r="F24" s="856">
        <f>PROPOSTA!O24</f>
        <v>0</v>
      </c>
      <c r="G24" s="857"/>
      <c r="H24" s="858"/>
      <c r="I24" s="179">
        <f t="shared" si="7"/>
        <v>0</v>
      </c>
      <c r="J24" s="859">
        <f t="shared" si="1"/>
        <v>0</v>
      </c>
      <c r="K24" s="859"/>
      <c r="L24" s="275">
        <f t="shared" si="2"/>
        <v>0</v>
      </c>
      <c r="M24" s="852">
        <f t="shared" si="5"/>
        <v>0</v>
      </c>
      <c r="N24" s="853"/>
      <c r="O24" s="854"/>
      <c r="P24" s="855">
        <f t="shared" si="6"/>
        <v>0</v>
      </c>
      <c r="Q24" s="853"/>
      <c r="R24" s="854"/>
      <c r="S24" s="485">
        <f t="shared" si="3"/>
        <v>0</v>
      </c>
      <c r="U24" s="46" t="str">
        <f t="shared" si="4"/>
        <v/>
      </c>
      <c r="W24" s="265"/>
      <c r="X24" s="270">
        <f>IF(W24=0,0,IF(W24&lt;'med_SEM REEQ'!W24,"pouco",IF(W24&gt;PROPOSTA!R24,"EXCESSO",W24-'med_SEM REEQ'!W24)))</f>
        <v>0</v>
      </c>
      <c r="Y24" s="239">
        <f>IF('med_SEM REEQ'!Y24-X24&lt;0,"excesso",'med_SEM REEQ'!Y24-X24)</f>
        <v>0</v>
      </c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Y24" s="69"/>
      <c r="AZ24" s="69"/>
      <c r="BA24" s="69"/>
      <c r="BB24" s="69"/>
    </row>
    <row r="25" spans="1:54" x14ac:dyDescent="0.2">
      <c r="A25" s="53">
        <v>589000</v>
      </c>
      <c r="B25" s="50" t="s">
        <v>193</v>
      </c>
      <c r="C25" s="135" t="s">
        <v>183</v>
      </c>
      <c r="D25" s="194" t="s">
        <v>89</v>
      </c>
      <c r="E25" s="131" t="s">
        <v>18</v>
      </c>
      <c r="F25" s="856">
        <f>PROPOSTA!O25</f>
        <v>0</v>
      </c>
      <c r="G25" s="857"/>
      <c r="H25" s="858"/>
      <c r="I25" s="179">
        <f t="shared" ref="I25:I37" si="8">$S$7</f>
        <v>0</v>
      </c>
      <c r="J25" s="859">
        <f t="shared" si="1"/>
        <v>0</v>
      </c>
      <c r="K25" s="859"/>
      <c r="L25" s="275">
        <f t="shared" si="2"/>
        <v>0</v>
      </c>
      <c r="M25" s="852">
        <f t="shared" si="5"/>
        <v>0</v>
      </c>
      <c r="N25" s="853"/>
      <c r="O25" s="854"/>
      <c r="P25" s="855">
        <f t="shared" si="6"/>
        <v>0</v>
      </c>
      <c r="Q25" s="853"/>
      <c r="R25" s="854"/>
      <c r="S25" s="485">
        <f t="shared" si="3"/>
        <v>0</v>
      </c>
      <c r="U25" s="46" t="str">
        <f t="shared" si="4"/>
        <v/>
      </c>
      <c r="W25" s="265"/>
      <c r="X25" s="270">
        <f>IF(W25=0,0,IF(W25&lt;'med_SEM REEQ'!W25,"pouco",IF(W25&gt;PROPOSTA!R25,"EXCESSO",W25-'med_SEM REEQ'!W25)))</f>
        <v>0</v>
      </c>
      <c r="Y25" s="239">
        <f>IF('med_SEM REEQ'!Y25-X25&lt;0,"excesso",'med_SEM REEQ'!Y25-X25)</f>
        <v>0</v>
      </c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Y25" s="69"/>
      <c r="AZ25" s="69"/>
      <c r="BA25" s="69"/>
      <c r="BB25" s="69"/>
    </row>
    <row r="26" spans="1:54" x14ac:dyDescent="0.2">
      <c r="A26" s="53">
        <v>589000</v>
      </c>
      <c r="B26" s="50" t="s">
        <v>193</v>
      </c>
      <c r="C26" s="135" t="s">
        <v>184</v>
      </c>
      <c r="D26" s="194" t="s">
        <v>89</v>
      </c>
      <c r="E26" s="131" t="s">
        <v>18</v>
      </c>
      <c r="F26" s="856">
        <f>PROPOSTA!O26</f>
        <v>0</v>
      </c>
      <c r="G26" s="857"/>
      <c r="H26" s="858"/>
      <c r="I26" s="179">
        <f t="shared" si="8"/>
        <v>0</v>
      </c>
      <c r="J26" s="859">
        <f t="shared" si="1"/>
        <v>0</v>
      </c>
      <c r="K26" s="859"/>
      <c r="L26" s="275">
        <f t="shared" si="2"/>
        <v>0</v>
      </c>
      <c r="M26" s="852">
        <f t="shared" si="5"/>
        <v>0</v>
      </c>
      <c r="N26" s="853"/>
      <c r="O26" s="854"/>
      <c r="P26" s="855">
        <f t="shared" si="6"/>
        <v>0</v>
      </c>
      <c r="Q26" s="853"/>
      <c r="R26" s="854"/>
      <c r="S26" s="485">
        <f t="shared" si="3"/>
        <v>0</v>
      </c>
      <c r="U26" s="46" t="str">
        <f t="shared" si="4"/>
        <v/>
      </c>
      <c r="W26" s="265"/>
      <c r="X26" s="270">
        <f>IF(W26=0,0,IF(W26&lt;'med_SEM REEQ'!W26,"pouco",IF(W26&gt;PROPOSTA!R26,"EXCESSO",W26-'med_SEM REEQ'!W26)))</f>
        <v>0</v>
      </c>
      <c r="Y26" s="239">
        <f>IF('med_SEM REEQ'!Y26-X26&lt;0,"excesso",'med_SEM REEQ'!Y26-X26)</f>
        <v>0</v>
      </c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Y26" s="69"/>
      <c r="AZ26" s="69"/>
      <c r="BA26" s="69"/>
      <c r="BB26" s="69"/>
    </row>
    <row r="27" spans="1:54" x14ac:dyDescent="0.2">
      <c r="A27" s="53">
        <v>589000</v>
      </c>
      <c r="B27" s="50" t="s">
        <v>193</v>
      </c>
      <c r="C27" s="135" t="s">
        <v>185</v>
      </c>
      <c r="D27" s="194" t="s">
        <v>89</v>
      </c>
      <c r="E27" s="131" t="s">
        <v>18</v>
      </c>
      <c r="F27" s="856">
        <f>PROPOSTA!O27</f>
        <v>0</v>
      </c>
      <c r="G27" s="857"/>
      <c r="H27" s="858"/>
      <c r="I27" s="179">
        <f t="shared" si="8"/>
        <v>0</v>
      </c>
      <c r="J27" s="859">
        <f t="shared" si="1"/>
        <v>0</v>
      </c>
      <c r="K27" s="859"/>
      <c r="L27" s="275">
        <f t="shared" si="2"/>
        <v>0</v>
      </c>
      <c r="M27" s="852">
        <f t="shared" si="5"/>
        <v>0</v>
      </c>
      <c r="N27" s="853"/>
      <c r="O27" s="854"/>
      <c r="P27" s="855">
        <f t="shared" si="6"/>
        <v>0</v>
      </c>
      <c r="Q27" s="853"/>
      <c r="R27" s="854"/>
      <c r="S27" s="485">
        <f t="shared" si="3"/>
        <v>0</v>
      </c>
      <c r="U27" s="46" t="str">
        <f t="shared" si="4"/>
        <v/>
      </c>
      <c r="W27" s="265"/>
      <c r="X27" s="270">
        <f>IF(W27=0,0,IF(W27&lt;'med_SEM REEQ'!W27,"pouco",IF(W27&gt;PROPOSTA!R27,"EXCESSO",W27-'med_SEM REEQ'!W27)))</f>
        <v>0</v>
      </c>
      <c r="Y27" s="239">
        <f>IF('med_SEM REEQ'!Y27-X27&lt;0,"excesso",'med_SEM REEQ'!Y27-X27)</f>
        <v>0</v>
      </c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Y27" s="69"/>
      <c r="AZ27" s="69"/>
      <c r="BA27" s="69"/>
      <c r="BB27" s="69"/>
    </row>
    <row r="28" spans="1:54" x14ac:dyDescent="0.2">
      <c r="A28" s="53">
        <v>589000</v>
      </c>
      <c r="B28" s="50" t="s">
        <v>193</v>
      </c>
      <c r="C28" s="135" t="s">
        <v>186</v>
      </c>
      <c r="D28" s="194" t="s">
        <v>89</v>
      </c>
      <c r="E28" s="131" t="s">
        <v>18</v>
      </c>
      <c r="F28" s="856">
        <f>PROPOSTA!O28</f>
        <v>0</v>
      </c>
      <c r="G28" s="857"/>
      <c r="H28" s="858"/>
      <c r="I28" s="179">
        <f t="shared" si="8"/>
        <v>0</v>
      </c>
      <c r="J28" s="859">
        <f t="shared" si="1"/>
        <v>0</v>
      </c>
      <c r="K28" s="859"/>
      <c r="L28" s="275">
        <f t="shared" si="2"/>
        <v>0</v>
      </c>
      <c r="M28" s="852">
        <f t="shared" si="5"/>
        <v>0</v>
      </c>
      <c r="N28" s="853"/>
      <c r="O28" s="854"/>
      <c r="P28" s="855">
        <f t="shared" si="6"/>
        <v>0</v>
      </c>
      <c r="Q28" s="853"/>
      <c r="R28" s="854"/>
      <c r="S28" s="485">
        <f t="shared" si="3"/>
        <v>0</v>
      </c>
      <c r="U28" s="46" t="str">
        <f t="shared" si="4"/>
        <v/>
      </c>
      <c r="W28" s="265"/>
      <c r="X28" s="270">
        <f>IF(W28=0,0,IF(W28&lt;'med_SEM REEQ'!W28,"pouco",IF(W28&gt;PROPOSTA!R28,"EXCESSO",W28-'med_SEM REEQ'!W28)))</f>
        <v>0</v>
      </c>
      <c r="Y28" s="239">
        <f>IF('med_SEM REEQ'!Y28-X28&lt;0,"excesso",'med_SEM REEQ'!Y28-X28)</f>
        <v>0</v>
      </c>
      <c r="AU28" s="69"/>
      <c r="AV28" s="69"/>
      <c r="AY28" s="69"/>
      <c r="AZ28" s="69"/>
      <c r="BA28" s="69"/>
      <c r="BB28" s="69"/>
    </row>
    <row r="29" spans="1:54" x14ac:dyDescent="0.2">
      <c r="A29" s="53">
        <v>589000</v>
      </c>
      <c r="B29" s="50" t="s">
        <v>193</v>
      </c>
      <c r="C29" s="135" t="s">
        <v>187</v>
      </c>
      <c r="D29" s="194" t="s">
        <v>89</v>
      </c>
      <c r="E29" s="131" t="s">
        <v>18</v>
      </c>
      <c r="F29" s="856">
        <f>PROPOSTA!O29</f>
        <v>0</v>
      </c>
      <c r="G29" s="857"/>
      <c r="H29" s="858"/>
      <c r="I29" s="179">
        <f t="shared" si="8"/>
        <v>0</v>
      </c>
      <c r="J29" s="859">
        <f t="shared" si="1"/>
        <v>0</v>
      </c>
      <c r="K29" s="859"/>
      <c r="L29" s="275">
        <f t="shared" si="2"/>
        <v>0</v>
      </c>
      <c r="M29" s="852">
        <f t="shared" si="5"/>
        <v>0</v>
      </c>
      <c r="N29" s="853"/>
      <c r="O29" s="854"/>
      <c r="P29" s="855">
        <f t="shared" si="6"/>
        <v>0</v>
      </c>
      <c r="Q29" s="853"/>
      <c r="R29" s="854"/>
      <c r="S29" s="485">
        <f t="shared" si="3"/>
        <v>0</v>
      </c>
      <c r="U29" s="46" t="str">
        <f t="shared" si="4"/>
        <v/>
      </c>
      <c r="W29" s="265"/>
      <c r="X29" s="270">
        <f>IF(W29=0,0,IF(W29&lt;'med_SEM REEQ'!W29,"pouco",IF(W29&gt;PROPOSTA!R29,"EXCESSO",W29-'med_SEM REEQ'!W29)))</f>
        <v>0</v>
      </c>
      <c r="Y29" s="239">
        <f>IF('med_SEM REEQ'!Y29-X29&lt;0,"excesso",'med_SEM REEQ'!Y29-X29)</f>
        <v>0</v>
      </c>
      <c r="AY29" s="69"/>
      <c r="AZ29" s="69"/>
      <c r="BA29" s="69"/>
      <c r="BB29" s="69"/>
    </row>
    <row r="30" spans="1:54" x14ac:dyDescent="0.2">
      <c r="A30" s="53">
        <v>589000</v>
      </c>
      <c r="B30" s="50" t="s">
        <v>193</v>
      </c>
      <c r="C30" s="135" t="s">
        <v>188</v>
      </c>
      <c r="D30" s="194" t="s">
        <v>89</v>
      </c>
      <c r="E30" s="131" t="s">
        <v>18</v>
      </c>
      <c r="F30" s="856">
        <f>PROPOSTA!O30</f>
        <v>0</v>
      </c>
      <c r="G30" s="857"/>
      <c r="H30" s="858"/>
      <c r="I30" s="179">
        <f t="shared" si="8"/>
        <v>0</v>
      </c>
      <c r="J30" s="859">
        <f t="shared" si="1"/>
        <v>0</v>
      </c>
      <c r="K30" s="859"/>
      <c r="L30" s="275">
        <f t="shared" si="2"/>
        <v>0</v>
      </c>
      <c r="M30" s="852">
        <f t="shared" si="5"/>
        <v>0</v>
      </c>
      <c r="N30" s="853"/>
      <c r="O30" s="854"/>
      <c r="P30" s="855">
        <f t="shared" si="6"/>
        <v>0</v>
      </c>
      <c r="Q30" s="853"/>
      <c r="R30" s="854"/>
      <c r="S30" s="485">
        <f>P30-M30</f>
        <v>0</v>
      </c>
      <c r="U30" s="46" t="str">
        <f t="shared" si="4"/>
        <v/>
      </c>
      <c r="W30" s="265"/>
      <c r="X30" s="270">
        <f>IF(W30=0,0,IF(W30&lt;'med_SEM REEQ'!W30,"pouco",IF(W30&gt;PROPOSTA!R30,"EXCESSO",W30-'med_SEM REEQ'!W30)))</f>
        <v>0</v>
      </c>
      <c r="Y30" s="239">
        <f>IF('med_SEM REEQ'!Y30-X30&lt;0,"excesso",'med_SEM REEQ'!Y30-X30)</f>
        <v>0</v>
      </c>
      <c r="AA30" s="243"/>
      <c r="AU30" s="69"/>
      <c r="AV30" s="69"/>
      <c r="AY30" s="69"/>
      <c r="AZ30" s="69"/>
      <c r="BA30" s="69"/>
      <c r="BB30" s="69"/>
    </row>
    <row r="31" spans="1:54" x14ac:dyDescent="0.2">
      <c r="A31" s="53">
        <v>589000</v>
      </c>
      <c r="B31" s="50" t="s">
        <v>193</v>
      </c>
      <c r="C31" s="135" t="s">
        <v>189</v>
      </c>
      <c r="D31" s="194" t="s">
        <v>89</v>
      </c>
      <c r="E31" s="131" t="s">
        <v>18</v>
      </c>
      <c r="F31" s="856">
        <f>PROPOSTA!O31</f>
        <v>0</v>
      </c>
      <c r="G31" s="857"/>
      <c r="H31" s="858"/>
      <c r="I31" s="179">
        <f t="shared" si="8"/>
        <v>0</v>
      </c>
      <c r="J31" s="859">
        <f t="shared" si="1"/>
        <v>0</v>
      </c>
      <c r="K31" s="859"/>
      <c r="L31" s="275">
        <f t="shared" si="2"/>
        <v>0</v>
      </c>
      <c r="M31" s="852">
        <f t="shared" si="5"/>
        <v>0</v>
      </c>
      <c r="N31" s="853"/>
      <c r="O31" s="854"/>
      <c r="P31" s="855">
        <f t="shared" si="6"/>
        <v>0</v>
      </c>
      <c r="Q31" s="853"/>
      <c r="R31" s="854"/>
      <c r="S31" s="485">
        <f t="shared" si="3"/>
        <v>0</v>
      </c>
      <c r="U31" s="46" t="str">
        <f t="shared" si="4"/>
        <v/>
      </c>
      <c r="W31" s="265"/>
      <c r="X31" s="270">
        <f>IF(W31=0,0,IF(W31&lt;'med_SEM REEQ'!W31,"pouco",IF(W31&gt;PROPOSTA!R31,"EXCESSO",W31-'med_SEM REEQ'!W31)))</f>
        <v>0</v>
      </c>
      <c r="Y31" s="239">
        <f>IF('med_SEM REEQ'!Y31-X31&lt;0,"excesso",'med_SEM REEQ'!Y31-X31)</f>
        <v>0</v>
      </c>
      <c r="AU31" s="69"/>
      <c r="AV31" s="69"/>
      <c r="AY31" s="69"/>
      <c r="AZ31" s="69"/>
      <c r="BA31" s="69"/>
      <c r="BB31" s="69"/>
    </row>
    <row r="32" spans="1:54" x14ac:dyDescent="0.2">
      <c r="A32" s="55">
        <v>589000</v>
      </c>
      <c r="B32" s="50" t="s">
        <v>193</v>
      </c>
      <c r="C32" s="136" t="s">
        <v>190</v>
      </c>
      <c r="D32" s="194" t="s">
        <v>89</v>
      </c>
      <c r="E32" s="132" t="s">
        <v>18</v>
      </c>
      <c r="F32" s="856">
        <f>PROPOSTA!O32</f>
        <v>0</v>
      </c>
      <c r="G32" s="857"/>
      <c r="H32" s="858"/>
      <c r="I32" s="179">
        <f t="shared" si="8"/>
        <v>0</v>
      </c>
      <c r="J32" s="859">
        <f t="shared" si="1"/>
        <v>0</v>
      </c>
      <c r="K32" s="859"/>
      <c r="L32" s="275">
        <f t="shared" si="2"/>
        <v>0</v>
      </c>
      <c r="M32" s="852">
        <f t="shared" si="5"/>
        <v>0</v>
      </c>
      <c r="N32" s="853"/>
      <c r="O32" s="854"/>
      <c r="P32" s="855">
        <f t="shared" si="6"/>
        <v>0</v>
      </c>
      <c r="Q32" s="853"/>
      <c r="R32" s="854"/>
      <c r="S32" s="485">
        <f t="shared" si="3"/>
        <v>0</v>
      </c>
      <c r="U32" s="46" t="str">
        <f t="shared" si="4"/>
        <v/>
      </c>
      <c r="W32" s="265"/>
      <c r="X32" s="270">
        <f>IF(W32=0,0,IF(W32&lt;'med_SEM REEQ'!W32,"pouco",IF(W32&gt;PROPOSTA!R32,"EXCESSO",W32-'med_SEM REEQ'!W32)))</f>
        <v>0</v>
      </c>
      <c r="Y32" s="239">
        <f>IF('med_SEM REEQ'!Y32-X32&lt;0,"excesso",'med_SEM REEQ'!Y32-X32)</f>
        <v>0</v>
      </c>
      <c r="AY32" s="69"/>
      <c r="AZ32" s="69"/>
      <c r="BA32" s="69"/>
      <c r="BB32" s="69"/>
    </row>
    <row r="33" spans="1:54" x14ac:dyDescent="0.2">
      <c r="A33" s="55">
        <v>589000</v>
      </c>
      <c r="B33" s="50" t="s">
        <v>193</v>
      </c>
      <c r="C33" s="136" t="s">
        <v>191</v>
      </c>
      <c r="D33" s="194" t="s">
        <v>89</v>
      </c>
      <c r="E33" s="132" t="s">
        <v>18</v>
      </c>
      <c r="F33" s="856">
        <f>PROPOSTA!O33</f>
        <v>0</v>
      </c>
      <c r="G33" s="857"/>
      <c r="H33" s="858"/>
      <c r="I33" s="179">
        <f t="shared" si="8"/>
        <v>0</v>
      </c>
      <c r="J33" s="859">
        <f t="shared" si="1"/>
        <v>0</v>
      </c>
      <c r="K33" s="859"/>
      <c r="L33" s="275">
        <f t="shared" si="2"/>
        <v>0</v>
      </c>
      <c r="M33" s="852">
        <f t="shared" si="5"/>
        <v>0</v>
      </c>
      <c r="N33" s="853"/>
      <c r="O33" s="854"/>
      <c r="P33" s="855">
        <f t="shared" si="6"/>
        <v>0</v>
      </c>
      <c r="Q33" s="853"/>
      <c r="R33" s="854"/>
      <c r="S33" s="485">
        <f t="shared" si="3"/>
        <v>0</v>
      </c>
      <c r="U33" s="46" t="str">
        <f t="shared" si="4"/>
        <v/>
      </c>
      <c r="W33" s="265"/>
      <c r="X33" s="270">
        <f>IF(W33=0,0,IF(W33&lt;'med_SEM REEQ'!W33,"pouco",IF(W33&gt;PROPOSTA!R33,"EXCESSO",W33-'med_SEM REEQ'!W33)))</f>
        <v>0</v>
      </c>
      <c r="Y33" s="239">
        <f>IF('med_SEM REEQ'!Y33-X33&lt;0,"excesso",'med_SEM REEQ'!Y33-X33)</f>
        <v>0</v>
      </c>
      <c r="AY33" s="69"/>
      <c r="AZ33" s="69"/>
      <c r="BA33" s="69"/>
      <c r="BB33" s="69"/>
    </row>
    <row r="34" spans="1:54" x14ac:dyDescent="0.2">
      <c r="A34" s="55">
        <v>589030</v>
      </c>
      <c r="B34" s="50" t="s">
        <v>193</v>
      </c>
      <c r="C34" s="136" t="s">
        <v>196</v>
      </c>
      <c r="D34" s="194" t="s">
        <v>200</v>
      </c>
      <c r="E34" s="132" t="s">
        <v>18</v>
      </c>
      <c r="F34" s="856">
        <f>PROPOSTA!O34</f>
        <v>0</v>
      </c>
      <c r="G34" s="857"/>
      <c r="H34" s="858"/>
      <c r="I34" s="179">
        <f t="shared" si="8"/>
        <v>0</v>
      </c>
      <c r="J34" s="859">
        <f t="shared" si="1"/>
        <v>0</v>
      </c>
      <c r="K34" s="859"/>
      <c r="L34" s="275">
        <f t="shared" si="2"/>
        <v>0</v>
      </c>
      <c r="M34" s="852">
        <f t="shared" si="5"/>
        <v>0</v>
      </c>
      <c r="N34" s="853"/>
      <c r="O34" s="854"/>
      <c r="P34" s="855">
        <f t="shared" si="6"/>
        <v>0</v>
      </c>
      <c r="Q34" s="853"/>
      <c r="R34" s="854"/>
      <c r="S34" s="485">
        <f t="shared" si="3"/>
        <v>0</v>
      </c>
      <c r="U34" s="46" t="str">
        <f t="shared" si="4"/>
        <v/>
      </c>
      <c r="W34" s="265"/>
      <c r="X34" s="270">
        <f>IF(W34=0,0,IF(W34&lt;'med_SEM REEQ'!W34,"pouco",IF(W34&gt;PROPOSTA!R34,"EXCESSO",W34-'med_SEM REEQ'!W34)))</f>
        <v>0</v>
      </c>
      <c r="Y34" s="239">
        <f>IF('med_SEM REEQ'!Y34-X34&lt;0,"excesso",'med_SEM REEQ'!Y34-X34)</f>
        <v>0</v>
      </c>
      <c r="AY34" s="69"/>
      <c r="AZ34" s="69"/>
      <c r="BA34" s="69"/>
      <c r="BB34" s="69"/>
    </row>
    <row r="35" spans="1:54" x14ac:dyDescent="0.2">
      <c r="A35" s="55">
        <v>589040</v>
      </c>
      <c r="B35" s="50" t="s">
        <v>193</v>
      </c>
      <c r="C35" s="136" t="s">
        <v>197</v>
      </c>
      <c r="D35" s="194" t="s">
        <v>201</v>
      </c>
      <c r="E35" s="132" t="s">
        <v>18</v>
      </c>
      <c r="F35" s="856">
        <f>PROPOSTA!O35</f>
        <v>0</v>
      </c>
      <c r="G35" s="857"/>
      <c r="H35" s="858"/>
      <c r="I35" s="179">
        <f t="shared" si="8"/>
        <v>0</v>
      </c>
      <c r="J35" s="859">
        <f t="shared" si="1"/>
        <v>0</v>
      </c>
      <c r="K35" s="859"/>
      <c r="L35" s="275">
        <f t="shared" si="2"/>
        <v>0</v>
      </c>
      <c r="M35" s="852">
        <f t="shared" si="5"/>
        <v>0</v>
      </c>
      <c r="N35" s="853"/>
      <c r="O35" s="854"/>
      <c r="P35" s="855">
        <f t="shared" si="6"/>
        <v>0</v>
      </c>
      <c r="Q35" s="853"/>
      <c r="R35" s="854"/>
      <c r="S35" s="485">
        <f t="shared" si="3"/>
        <v>0</v>
      </c>
      <c r="U35" s="46" t="str">
        <f t="shared" si="4"/>
        <v/>
      </c>
      <c r="W35" s="265"/>
      <c r="X35" s="270">
        <f>IF(W35=0,0,IF(W35&lt;'med_SEM REEQ'!W35,"pouco",IF(W35&gt;PROPOSTA!R35,"EXCESSO",W35-'med_SEM REEQ'!W35)))</f>
        <v>0</v>
      </c>
      <c r="Y35" s="239">
        <f>IF('med_SEM REEQ'!Y35-X35&lt;0,"excesso",'med_SEM REEQ'!Y35-X35)</f>
        <v>0</v>
      </c>
      <c r="AY35" s="69"/>
      <c r="AZ35" s="69"/>
      <c r="BA35" s="69"/>
      <c r="BB35" s="69"/>
    </row>
    <row r="36" spans="1:54" x14ac:dyDescent="0.2">
      <c r="A36" s="55">
        <v>589060</v>
      </c>
      <c r="B36" s="50" t="s">
        <v>193</v>
      </c>
      <c r="C36" s="136" t="s">
        <v>198</v>
      </c>
      <c r="D36" s="194" t="s">
        <v>205</v>
      </c>
      <c r="E36" s="132" t="s">
        <v>18</v>
      </c>
      <c r="F36" s="856">
        <f>PROPOSTA!O36</f>
        <v>0</v>
      </c>
      <c r="G36" s="857"/>
      <c r="H36" s="858"/>
      <c r="I36" s="179">
        <f t="shared" si="8"/>
        <v>0</v>
      </c>
      <c r="J36" s="859">
        <f t="shared" si="1"/>
        <v>0</v>
      </c>
      <c r="K36" s="859"/>
      <c r="L36" s="275">
        <f t="shared" si="2"/>
        <v>0</v>
      </c>
      <c r="M36" s="852">
        <f t="shared" si="5"/>
        <v>0</v>
      </c>
      <c r="N36" s="853"/>
      <c r="O36" s="854"/>
      <c r="P36" s="855">
        <f t="shared" si="6"/>
        <v>0</v>
      </c>
      <c r="Q36" s="853"/>
      <c r="R36" s="854"/>
      <c r="S36" s="485">
        <f t="shared" si="3"/>
        <v>0</v>
      </c>
      <c r="U36" s="46" t="str">
        <f t="shared" si="4"/>
        <v/>
      </c>
      <c r="W36" s="265"/>
      <c r="X36" s="270">
        <f>IF(W36=0,0,IF(W36&lt;'med_SEM REEQ'!W36,"pouco",IF(W36&gt;PROPOSTA!R36,"EXCESSO",W36-'med_SEM REEQ'!W36)))</f>
        <v>0</v>
      </c>
      <c r="Y36" s="239">
        <f>IF('med_SEM REEQ'!Y36-X36&lt;0,"excesso",'med_SEM REEQ'!Y36-X36)</f>
        <v>0</v>
      </c>
      <c r="AY36" s="69"/>
      <c r="AZ36" s="69"/>
      <c r="BA36" s="69"/>
      <c r="BB36" s="69"/>
    </row>
    <row r="37" spans="1:54" x14ac:dyDescent="0.2">
      <c r="A37" s="53">
        <v>589050</v>
      </c>
      <c r="B37" s="50" t="s">
        <v>193</v>
      </c>
      <c r="C37" s="135" t="s">
        <v>192</v>
      </c>
      <c r="D37" s="194" t="s">
        <v>90</v>
      </c>
      <c r="E37" s="131" t="s">
        <v>18</v>
      </c>
      <c r="F37" s="856">
        <f>PROPOSTA!O37</f>
        <v>0</v>
      </c>
      <c r="G37" s="857"/>
      <c r="H37" s="858"/>
      <c r="I37" s="179">
        <f t="shared" si="8"/>
        <v>0</v>
      </c>
      <c r="J37" s="859">
        <f t="shared" si="1"/>
        <v>0</v>
      </c>
      <c r="K37" s="859"/>
      <c r="L37" s="275">
        <f t="shared" si="2"/>
        <v>0</v>
      </c>
      <c r="M37" s="852">
        <f t="shared" si="5"/>
        <v>0</v>
      </c>
      <c r="N37" s="853"/>
      <c r="O37" s="854"/>
      <c r="P37" s="855">
        <f t="shared" si="6"/>
        <v>0</v>
      </c>
      <c r="Q37" s="853"/>
      <c r="R37" s="854"/>
      <c r="S37" s="485">
        <f t="shared" si="3"/>
        <v>0</v>
      </c>
      <c r="U37" s="46" t="str">
        <f t="shared" si="4"/>
        <v/>
      </c>
      <c r="W37" s="265"/>
      <c r="X37" s="270">
        <f>IF(W37=0,0,IF(W37&lt;'med_SEM REEQ'!W37,"pouco",IF(W37&gt;PROPOSTA!R37,"EXCESSO",W37-'med_SEM REEQ'!W37)))</f>
        <v>0</v>
      </c>
      <c r="Y37" s="239">
        <f>IF('med_SEM REEQ'!Y37-X37&lt;0,"excesso",'med_SEM REEQ'!Y37-X37)</f>
        <v>0</v>
      </c>
      <c r="AY37" s="69"/>
      <c r="AZ37" s="69"/>
      <c r="BA37" s="69"/>
      <c r="BB37" s="69"/>
    </row>
    <row r="38" spans="1:54" ht="10.8" thickBot="1" x14ac:dyDescent="0.25">
      <c r="A38" s="415">
        <v>589180</v>
      </c>
      <c r="B38" s="493" t="s">
        <v>193</v>
      </c>
      <c r="C38" s="419" t="s">
        <v>199</v>
      </c>
      <c r="D38" s="196" t="s">
        <v>202</v>
      </c>
      <c r="E38" s="420" t="s">
        <v>18</v>
      </c>
      <c r="F38" s="874">
        <f>PROPOSTA!O38</f>
        <v>0</v>
      </c>
      <c r="G38" s="875"/>
      <c r="H38" s="876"/>
      <c r="I38" s="421">
        <f>$S$8</f>
        <v>0</v>
      </c>
      <c r="J38" s="860">
        <f t="shared" si="1"/>
        <v>0</v>
      </c>
      <c r="K38" s="860"/>
      <c r="L38" s="276">
        <f t="shared" si="2"/>
        <v>0</v>
      </c>
      <c r="M38" s="872">
        <f t="shared" si="5"/>
        <v>0</v>
      </c>
      <c r="N38" s="863"/>
      <c r="O38" s="864"/>
      <c r="P38" s="862">
        <f t="shared" si="6"/>
        <v>0</v>
      </c>
      <c r="Q38" s="863"/>
      <c r="R38" s="864"/>
      <c r="S38" s="486">
        <f t="shared" si="3"/>
        <v>0</v>
      </c>
      <c r="U38" s="46" t="str">
        <f t="shared" si="4"/>
        <v/>
      </c>
      <c r="W38" s="265"/>
      <c r="X38" s="270">
        <f>IF(W38=0,0,IF(W38&lt;'med_SEM REEQ'!W38,"pouco",IF(W38&gt;PROPOSTA!R38,"EXCESSO",W38-'med_SEM REEQ'!W38)))</f>
        <v>0</v>
      </c>
      <c r="Y38" s="239">
        <f>IF('med_SEM REEQ'!Y38-X38&lt;0,"excesso",'med_SEM REEQ'!Y38-X38)</f>
        <v>0</v>
      </c>
      <c r="AY38" s="69"/>
      <c r="AZ38" s="69"/>
      <c r="BA38" s="69"/>
      <c r="BB38" s="69"/>
    </row>
    <row r="39" spans="1:54" ht="10.8" thickBot="1" x14ac:dyDescent="0.25">
      <c r="A39" s="456"/>
      <c r="B39" s="457"/>
      <c r="C39" s="458" t="s">
        <v>19</v>
      </c>
      <c r="D39" s="459"/>
      <c r="E39" s="453"/>
      <c r="F39" s="453"/>
      <c r="G39" s="453"/>
      <c r="H39" s="453"/>
      <c r="I39" s="453"/>
      <c r="J39" s="453"/>
      <c r="K39" s="453"/>
      <c r="L39" s="460"/>
      <c r="M39" s="460"/>
      <c r="N39" s="460"/>
      <c r="O39" s="460"/>
      <c r="P39" s="460"/>
      <c r="Q39" s="460"/>
      <c r="R39" s="460"/>
      <c r="S39" s="461"/>
      <c r="T39" s="57"/>
      <c r="U39" s="46"/>
      <c r="W39" s="244"/>
      <c r="X39" s="231"/>
      <c r="Y39" s="232"/>
      <c r="AY39" s="69"/>
      <c r="AZ39" s="69"/>
      <c r="BA39" s="69"/>
      <c r="BB39" s="69"/>
    </row>
    <row r="40" spans="1:54" x14ac:dyDescent="0.2">
      <c r="A40" s="58">
        <v>589420</v>
      </c>
      <c r="B40" s="490" t="s">
        <v>193</v>
      </c>
      <c r="C40" s="491" t="s">
        <v>171</v>
      </c>
      <c r="D40" s="193" t="s">
        <v>85</v>
      </c>
      <c r="E40" s="130" t="s">
        <v>18</v>
      </c>
      <c r="F40" s="878">
        <f>PROPOSTA!O40</f>
        <v>0</v>
      </c>
      <c r="G40" s="879"/>
      <c r="H40" s="880"/>
      <c r="I40" s="412">
        <f t="shared" ref="I40:I41" si="9">$S$8</f>
        <v>0</v>
      </c>
      <c r="J40" s="861">
        <f t="shared" ref="J40:J57" si="10">IF(F40=0,0,F40*(1+I40))</f>
        <v>0</v>
      </c>
      <c r="K40" s="861"/>
      <c r="L40" s="413">
        <f t="shared" si="2"/>
        <v>0</v>
      </c>
      <c r="M40" s="873">
        <f>IF(Y40="excesso","excesso",IF(L40=0,0,ROUND(L40*F40,2)))</f>
        <v>0</v>
      </c>
      <c r="N40" s="870"/>
      <c r="O40" s="871"/>
      <c r="P40" s="869">
        <f>IF(L40=0,0,ROUND(L40*J40,2))</f>
        <v>0</v>
      </c>
      <c r="Q40" s="870"/>
      <c r="R40" s="871"/>
      <c r="S40" s="497">
        <f>P40-M40</f>
        <v>0</v>
      </c>
      <c r="U40" s="46" t="str">
        <f t="shared" si="4"/>
        <v/>
      </c>
      <c r="W40" s="272"/>
      <c r="X40" s="273">
        <f>IF(W40=0,0,IF(W40&lt;'med_SEM REEQ'!W40,"pouco",IF(W40&gt;PROPOSTA!R40,"EXCESSO",W40-'med_SEM REEQ'!W40)))</f>
        <v>0</v>
      </c>
      <c r="Y40" s="274">
        <f>IF('med_SEM REEQ'!Y40-X40&lt;0,"excesso",'med_SEM REEQ'!Y40-X40)</f>
        <v>0</v>
      </c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Y40" s="69"/>
      <c r="AZ40" s="69"/>
      <c r="BA40" s="69"/>
      <c r="BB40" s="69"/>
    </row>
    <row r="41" spans="1:54" x14ac:dyDescent="0.2">
      <c r="A41" s="51">
        <v>589190</v>
      </c>
      <c r="B41" s="52" t="s">
        <v>193</v>
      </c>
      <c r="C41" s="136" t="s">
        <v>172</v>
      </c>
      <c r="D41" s="194" t="s">
        <v>86</v>
      </c>
      <c r="E41" s="131" t="s">
        <v>18</v>
      </c>
      <c r="F41" s="856">
        <f>PROPOSTA!O41</f>
        <v>0</v>
      </c>
      <c r="G41" s="857"/>
      <c r="H41" s="858"/>
      <c r="I41" s="179">
        <f t="shared" si="9"/>
        <v>0</v>
      </c>
      <c r="J41" s="859">
        <f t="shared" si="10"/>
        <v>0</v>
      </c>
      <c r="K41" s="859"/>
      <c r="L41" s="275">
        <f t="shared" si="2"/>
        <v>0</v>
      </c>
      <c r="M41" s="852">
        <f>IF(Y41="excesso","excesso",IF(L41=0,0,ROUND(L41*F41,2)))</f>
        <v>0</v>
      </c>
      <c r="N41" s="853"/>
      <c r="O41" s="854"/>
      <c r="P41" s="855">
        <f>IF(L41=0,0,ROUND(L41*J41,2))</f>
        <v>0</v>
      </c>
      <c r="Q41" s="853"/>
      <c r="R41" s="854"/>
      <c r="S41" s="485">
        <f t="shared" ref="S41" si="11">P41-M41</f>
        <v>0</v>
      </c>
      <c r="U41" s="46" t="str">
        <f t="shared" si="4"/>
        <v/>
      </c>
      <c r="W41" s="272"/>
      <c r="X41" s="270">
        <f>IF(W41=0,0,IF(W41&lt;'med_SEM REEQ'!W41,"pouco",IF(W41&gt;PROPOSTA!R41,"EXCESSO",W41-'med_SEM REEQ'!W41)))</f>
        <v>0</v>
      </c>
      <c r="Y41" s="239">
        <f>IF('med_SEM REEQ'!Y41-X41&lt;0,"excesso",'med_SEM REEQ'!Y41-X41)</f>
        <v>0</v>
      </c>
      <c r="AU41" s="69"/>
      <c r="AV41" s="69"/>
      <c r="AY41" s="69"/>
      <c r="AZ41" s="69"/>
      <c r="BA41" s="69"/>
      <c r="BB41" s="69"/>
    </row>
    <row r="42" spans="1:54" x14ac:dyDescent="0.2">
      <c r="A42" s="51">
        <v>589100</v>
      </c>
      <c r="B42" s="52" t="s">
        <v>193</v>
      </c>
      <c r="C42" s="136" t="s">
        <v>173</v>
      </c>
      <c r="D42" s="194" t="s">
        <v>76</v>
      </c>
      <c r="E42" s="131" t="s">
        <v>18</v>
      </c>
      <c r="F42" s="856">
        <f>PROPOSTA!O42</f>
        <v>0</v>
      </c>
      <c r="G42" s="857"/>
      <c r="H42" s="858"/>
      <c r="I42" s="179">
        <f>$S$6</f>
        <v>0</v>
      </c>
      <c r="J42" s="859">
        <f t="shared" si="10"/>
        <v>0</v>
      </c>
      <c r="K42" s="859"/>
      <c r="L42" s="275">
        <f t="shared" si="2"/>
        <v>0</v>
      </c>
      <c r="M42" s="852">
        <f t="shared" ref="M42:M66" si="12">IF(Y42="excesso","excesso",IF(L42=0,0,ROUND(L42*F42,2)))</f>
        <v>0</v>
      </c>
      <c r="N42" s="853"/>
      <c r="O42" s="854"/>
      <c r="P42" s="855">
        <f t="shared" ref="P42:P66" si="13">IF(L42=0,0,ROUND(L42*J42,2))</f>
        <v>0</v>
      </c>
      <c r="Q42" s="853"/>
      <c r="R42" s="854"/>
      <c r="S42" s="186">
        <f t="shared" si="3"/>
        <v>0</v>
      </c>
      <c r="U42" s="46" t="str">
        <f t="shared" si="4"/>
        <v/>
      </c>
      <c r="W42" s="272"/>
      <c r="X42" s="270">
        <f>IF(W42=0,0,IF(W42&lt;'med_SEM REEQ'!W42,"pouco",IF(W42&gt;PROPOSTA!R42,"EXCESSO",W42-'med_SEM REEQ'!W42)))</f>
        <v>0</v>
      </c>
      <c r="Y42" s="239">
        <f>IF('med_SEM REEQ'!Y42-X42&lt;0,"excesso",'med_SEM REEQ'!Y42-X42)</f>
        <v>0</v>
      </c>
      <c r="AY42" s="69"/>
      <c r="AZ42" s="69"/>
      <c r="BA42" s="69"/>
      <c r="BB42" s="69"/>
    </row>
    <row r="43" spans="1:54" x14ac:dyDescent="0.2">
      <c r="A43" s="49">
        <v>589420</v>
      </c>
      <c r="B43" s="50" t="s">
        <v>193</v>
      </c>
      <c r="C43" s="135" t="s">
        <v>174</v>
      </c>
      <c r="D43" s="194" t="s">
        <v>85</v>
      </c>
      <c r="E43" s="131" t="s">
        <v>18</v>
      </c>
      <c r="F43" s="856">
        <f>PROPOSTA!O43</f>
        <v>0</v>
      </c>
      <c r="G43" s="857"/>
      <c r="H43" s="858"/>
      <c r="I43" s="179">
        <f t="shared" ref="I43:I52" si="14">$S$8</f>
        <v>0</v>
      </c>
      <c r="J43" s="859">
        <f t="shared" si="10"/>
        <v>0</v>
      </c>
      <c r="K43" s="859"/>
      <c r="L43" s="275">
        <f t="shared" si="2"/>
        <v>0</v>
      </c>
      <c r="M43" s="852">
        <f t="shared" si="12"/>
        <v>0</v>
      </c>
      <c r="N43" s="853"/>
      <c r="O43" s="854"/>
      <c r="P43" s="855">
        <f t="shared" si="13"/>
        <v>0</v>
      </c>
      <c r="Q43" s="853"/>
      <c r="R43" s="854"/>
      <c r="S43" s="186">
        <f t="shared" si="3"/>
        <v>0</v>
      </c>
      <c r="U43" s="46" t="str">
        <f t="shared" si="4"/>
        <v/>
      </c>
      <c r="W43" s="272"/>
      <c r="X43" s="270">
        <f>IF(W43=0,0,IF(W43&lt;'med_SEM REEQ'!W43,"pouco",IF(W43&gt;PROPOSTA!R43,"EXCESSO",W43-'med_SEM REEQ'!W43)))</f>
        <v>0</v>
      </c>
      <c r="Y43" s="239">
        <f>IF('med_SEM REEQ'!Y43-X43&lt;0,"excesso",'med_SEM REEQ'!Y43-X43)</f>
        <v>0</v>
      </c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Y43" s="69"/>
      <c r="AZ43" s="69"/>
      <c r="BA43" s="69"/>
      <c r="BB43" s="69"/>
    </row>
    <row r="44" spans="1:54" x14ac:dyDescent="0.2">
      <c r="A44" s="53">
        <v>589520</v>
      </c>
      <c r="B44" s="54" t="s">
        <v>193</v>
      </c>
      <c r="C44" s="135" t="s">
        <v>175</v>
      </c>
      <c r="D44" s="194" t="s">
        <v>87</v>
      </c>
      <c r="E44" s="131" t="s">
        <v>18</v>
      </c>
      <c r="F44" s="856">
        <f>PROPOSTA!O44</f>
        <v>0</v>
      </c>
      <c r="G44" s="857"/>
      <c r="H44" s="858"/>
      <c r="I44" s="179">
        <f t="shared" si="14"/>
        <v>0</v>
      </c>
      <c r="J44" s="859">
        <f t="shared" si="10"/>
        <v>0</v>
      </c>
      <c r="K44" s="859"/>
      <c r="L44" s="275">
        <f t="shared" si="2"/>
        <v>0</v>
      </c>
      <c r="M44" s="852">
        <f t="shared" si="12"/>
        <v>0</v>
      </c>
      <c r="N44" s="853"/>
      <c r="O44" s="854"/>
      <c r="P44" s="855">
        <f t="shared" si="13"/>
        <v>0</v>
      </c>
      <c r="Q44" s="853"/>
      <c r="R44" s="854"/>
      <c r="S44" s="186">
        <f t="shared" si="3"/>
        <v>0</v>
      </c>
      <c r="U44" s="46" t="str">
        <f t="shared" si="4"/>
        <v/>
      </c>
      <c r="W44" s="272"/>
      <c r="X44" s="270">
        <f>IF(W44=0,0,IF(W44&lt;'med_SEM REEQ'!W44,"pouco",IF(W44&gt;PROPOSTA!R44,"EXCESSO",W44-'med_SEM REEQ'!W44)))</f>
        <v>0</v>
      </c>
      <c r="Y44" s="239">
        <f>IF('med_SEM REEQ'!Y44-X44&lt;0,"excesso",'med_SEM REEQ'!Y44-X44)</f>
        <v>0</v>
      </c>
      <c r="AU44" s="69"/>
      <c r="AV44" s="69"/>
      <c r="AY44" s="69"/>
      <c r="AZ44" s="69"/>
      <c r="BA44" s="69"/>
      <c r="BB44" s="69"/>
    </row>
    <row r="45" spans="1:54" x14ac:dyDescent="0.2">
      <c r="A45" s="53">
        <v>589520</v>
      </c>
      <c r="B45" s="54" t="s">
        <v>193</v>
      </c>
      <c r="C45" s="135" t="s">
        <v>176</v>
      </c>
      <c r="D45" s="194" t="s">
        <v>87</v>
      </c>
      <c r="E45" s="131" t="s">
        <v>18</v>
      </c>
      <c r="F45" s="856">
        <f>PROPOSTA!O45</f>
        <v>0</v>
      </c>
      <c r="G45" s="857"/>
      <c r="H45" s="858"/>
      <c r="I45" s="179">
        <f t="shared" si="14"/>
        <v>0</v>
      </c>
      <c r="J45" s="859">
        <f t="shared" si="10"/>
        <v>0</v>
      </c>
      <c r="K45" s="859"/>
      <c r="L45" s="275">
        <f t="shared" si="2"/>
        <v>0</v>
      </c>
      <c r="M45" s="852">
        <f t="shared" si="12"/>
        <v>0</v>
      </c>
      <c r="N45" s="853"/>
      <c r="O45" s="854"/>
      <c r="P45" s="855">
        <f t="shared" si="13"/>
        <v>0</v>
      </c>
      <c r="Q45" s="853"/>
      <c r="R45" s="854"/>
      <c r="S45" s="186">
        <f t="shared" si="3"/>
        <v>0</v>
      </c>
      <c r="U45" s="46" t="str">
        <f t="shared" si="4"/>
        <v/>
      </c>
      <c r="W45" s="272"/>
      <c r="X45" s="270">
        <f>IF(W45=0,0,IF(W45&lt;'med_SEM REEQ'!W45,"pouco",IF(W45&gt;PROPOSTA!R45,"EXCESSO",W45-'med_SEM REEQ'!W45)))</f>
        <v>0</v>
      </c>
      <c r="Y45" s="239">
        <f>IF('med_SEM REEQ'!Y45-X45&lt;0,"excesso",'med_SEM REEQ'!Y45-X45)</f>
        <v>0</v>
      </c>
      <c r="AU45" s="69"/>
      <c r="AV45" s="69"/>
      <c r="AY45" s="69"/>
      <c r="AZ45" s="69"/>
      <c r="BA45" s="69"/>
      <c r="BB45" s="69"/>
    </row>
    <row r="46" spans="1:54" x14ac:dyDescent="0.2">
      <c r="A46" s="53">
        <v>589520</v>
      </c>
      <c r="B46" s="54" t="s">
        <v>193</v>
      </c>
      <c r="C46" s="135" t="s">
        <v>177</v>
      </c>
      <c r="D46" s="194" t="s">
        <v>87</v>
      </c>
      <c r="E46" s="131" t="s">
        <v>18</v>
      </c>
      <c r="F46" s="856">
        <f>PROPOSTA!O46</f>
        <v>0</v>
      </c>
      <c r="G46" s="857"/>
      <c r="H46" s="858"/>
      <c r="I46" s="179">
        <f t="shared" si="14"/>
        <v>0</v>
      </c>
      <c r="J46" s="859">
        <f t="shared" si="10"/>
        <v>0</v>
      </c>
      <c r="K46" s="859"/>
      <c r="L46" s="275">
        <f t="shared" si="2"/>
        <v>0</v>
      </c>
      <c r="M46" s="852">
        <f t="shared" si="12"/>
        <v>0</v>
      </c>
      <c r="N46" s="853"/>
      <c r="O46" s="854"/>
      <c r="P46" s="855">
        <f t="shared" si="13"/>
        <v>0</v>
      </c>
      <c r="Q46" s="853"/>
      <c r="R46" s="854"/>
      <c r="S46" s="186">
        <f t="shared" si="3"/>
        <v>0</v>
      </c>
      <c r="U46" s="46" t="str">
        <f t="shared" si="4"/>
        <v/>
      </c>
      <c r="W46" s="272"/>
      <c r="X46" s="270">
        <f>IF(W46=0,0,IF(W46&lt;'med_SEM REEQ'!W46,"pouco",IF(W46&gt;PROPOSTA!R46,"EXCESSO",W46-'med_SEM REEQ'!W46)))</f>
        <v>0</v>
      </c>
      <c r="Y46" s="239">
        <f>IF('med_SEM REEQ'!Y46-X46&lt;0,"excesso",'med_SEM REEQ'!Y46-X46)</f>
        <v>0</v>
      </c>
      <c r="AU46" s="69"/>
      <c r="AV46" s="69"/>
      <c r="AY46" s="69"/>
      <c r="AZ46" s="69"/>
      <c r="BA46" s="69"/>
      <c r="BB46" s="69"/>
    </row>
    <row r="47" spans="1:54" x14ac:dyDescent="0.2">
      <c r="A47" s="53">
        <v>589520</v>
      </c>
      <c r="B47" s="54" t="s">
        <v>193</v>
      </c>
      <c r="C47" s="135" t="s">
        <v>178</v>
      </c>
      <c r="D47" s="194" t="s">
        <v>87</v>
      </c>
      <c r="E47" s="131" t="s">
        <v>18</v>
      </c>
      <c r="F47" s="856">
        <f>PROPOSTA!O47</f>
        <v>0</v>
      </c>
      <c r="G47" s="857"/>
      <c r="H47" s="858"/>
      <c r="I47" s="179">
        <f t="shared" si="14"/>
        <v>0</v>
      </c>
      <c r="J47" s="859">
        <f t="shared" si="10"/>
        <v>0</v>
      </c>
      <c r="K47" s="859"/>
      <c r="L47" s="275">
        <f t="shared" si="2"/>
        <v>0</v>
      </c>
      <c r="M47" s="852">
        <f t="shared" si="12"/>
        <v>0</v>
      </c>
      <c r="N47" s="853"/>
      <c r="O47" s="854"/>
      <c r="P47" s="855">
        <f t="shared" si="13"/>
        <v>0</v>
      </c>
      <c r="Q47" s="853"/>
      <c r="R47" s="854"/>
      <c r="S47" s="186">
        <f t="shared" si="3"/>
        <v>0</v>
      </c>
      <c r="U47" s="46" t="str">
        <f t="shared" si="4"/>
        <v/>
      </c>
      <c r="W47" s="272"/>
      <c r="X47" s="270">
        <f>IF(W47=0,0,IF(W47&lt;'med_SEM REEQ'!W47,"pouco",IF(W47&gt;PROPOSTA!R47,"EXCESSO",W47-'med_SEM REEQ'!W47)))</f>
        <v>0</v>
      </c>
      <c r="Y47" s="239">
        <f>IF('med_SEM REEQ'!Y47-X47&lt;0,"excesso",'med_SEM REEQ'!Y47-X47)</f>
        <v>0</v>
      </c>
      <c r="AU47" s="69"/>
      <c r="AV47" s="69"/>
      <c r="AY47" s="69"/>
      <c r="AZ47" s="69"/>
      <c r="BA47" s="69"/>
      <c r="BB47" s="69"/>
    </row>
    <row r="48" spans="1:54" x14ac:dyDescent="0.2">
      <c r="A48" s="53">
        <v>589220</v>
      </c>
      <c r="B48" s="54" t="s">
        <v>193</v>
      </c>
      <c r="C48" s="135" t="s">
        <v>194</v>
      </c>
      <c r="D48" s="194" t="s">
        <v>195</v>
      </c>
      <c r="E48" s="131" t="s">
        <v>18</v>
      </c>
      <c r="F48" s="856">
        <f>PROPOSTA!O48</f>
        <v>0</v>
      </c>
      <c r="G48" s="857"/>
      <c r="H48" s="858"/>
      <c r="I48" s="179">
        <f t="shared" si="14"/>
        <v>0</v>
      </c>
      <c r="J48" s="859">
        <f t="shared" si="10"/>
        <v>0</v>
      </c>
      <c r="K48" s="859"/>
      <c r="L48" s="275">
        <f t="shared" si="2"/>
        <v>0</v>
      </c>
      <c r="M48" s="852">
        <f t="shared" si="12"/>
        <v>0</v>
      </c>
      <c r="N48" s="853"/>
      <c r="O48" s="854"/>
      <c r="P48" s="855">
        <f t="shared" si="13"/>
        <v>0</v>
      </c>
      <c r="Q48" s="853"/>
      <c r="R48" s="854"/>
      <c r="S48" s="186">
        <f t="shared" si="3"/>
        <v>0</v>
      </c>
      <c r="U48" s="46" t="str">
        <f t="shared" si="4"/>
        <v/>
      </c>
      <c r="W48" s="272"/>
      <c r="X48" s="270">
        <f>IF(W48=0,0,IF(W48&lt;'med_SEM REEQ'!W48,"pouco",IF(W48&gt;PROPOSTA!R48,"EXCESSO",W48-'med_SEM REEQ'!W48)))</f>
        <v>0</v>
      </c>
      <c r="Y48" s="239">
        <f>IF('med_SEM REEQ'!Y48-X48&lt;0,"excesso",'med_SEM REEQ'!Y48-X48)</f>
        <v>0</v>
      </c>
      <c r="AU48" s="69"/>
      <c r="AV48" s="69"/>
      <c r="AY48" s="69"/>
      <c r="AZ48" s="69"/>
      <c r="BA48" s="69"/>
      <c r="BB48" s="69"/>
    </row>
    <row r="49" spans="1:54" x14ac:dyDescent="0.2">
      <c r="A49" s="53">
        <v>589320</v>
      </c>
      <c r="B49" s="54" t="s">
        <v>193</v>
      </c>
      <c r="C49" s="135" t="s">
        <v>179</v>
      </c>
      <c r="D49" s="194" t="s">
        <v>88</v>
      </c>
      <c r="E49" s="131" t="s">
        <v>18</v>
      </c>
      <c r="F49" s="856">
        <f>PROPOSTA!O49</f>
        <v>0</v>
      </c>
      <c r="G49" s="857"/>
      <c r="H49" s="858"/>
      <c r="I49" s="179">
        <f t="shared" si="14"/>
        <v>0</v>
      </c>
      <c r="J49" s="859">
        <f t="shared" si="10"/>
        <v>0</v>
      </c>
      <c r="K49" s="859"/>
      <c r="L49" s="275">
        <f t="shared" si="2"/>
        <v>0</v>
      </c>
      <c r="M49" s="852">
        <f t="shared" si="12"/>
        <v>0</v>
      </c>
      <c r="N49" s="853"/>
      <c r="O49" s="854"/>
      <c r="P49" s="855">
        <f t="shared" si="13"/>
        <v>0</v>
      </c>
      <c r="Q49" s="853"/>
      <c r="R49" s="854"/>
      <c r="S49" s="186">
        <f t="shared" si="3"/>
        <v>0</v>
      </c>
      <c r="U49" s="46" t="str">
        <f t="shared" si="4"/>
        <v/>
      </c>
      <c r="W49" s="272"/>
      <c r="X49" s="270">
        <f>IF(W49=0,0,IF(W49&lt;'med_SEM REEQ'!W49,"pouco",IF(W49&gt;PROPOSTA!R49,"EXCESSO",W49-'med_SEM REEQ'!W49)))</f>
        <v>0</v>
      </c>
      <c r="Y49" s="239">
        <f>IF('med_SEM REEQ'!Y49-X49&lt;0,"excesso",'med_SEM REEQ'!Y49-X49)</f>
        <v>0</v>
      </c>
      <c r="AU49" s="69"/>
      <c r="AV49" s="69"/>
      <c r="AY49" s="69"/>
      <c r="AZ49" s="69"/>
      <c r="BA49" s="69"/>
      <c r="BB49" s="69"/>
    </row>
    <row r="50" spans="1:54" x14ac:dyDescent="0.2">
      <c r="A50" s="53">
        <v>589320</v>
      </c>
      <c r="B50" s="54" t="s">
        <v>193</v>
      </c>
      <c r="C50" s="135" t="s">
        <v>180</v>
      </c>
      <c r="D50" s="194" t="s">
        <v>88</v>
      </c>
      <c r="E50" s="131" t="s">
        <v>18</v>
      </c>
      <c r="F50" s="856">
        <f>PROPOSTA!O50</f>
        <v>0</v>
      </c>
      <c r="G50" s="857"/>
      <c r="H50" s="858"/>
      <c r="I50" s="179">
        <f t="shared" si="14"/>
        <v>0</v>
      </c>
      <c r="J50" s="859">
        <f t="shared" si="10"/>
        <v>0</v>
      </c>
      <c r="K50" s="859"/>
      <c r="L50" s="275">
        <f t="shared" si="2"/>
        <v>0</v>
      </c>
      <c r="M50" s="852">
        <f t="shared" si="12"/>
        <v>0</v>
      </c>
      <c r="N50" s="853"/>
      <c r="O50" s="854"/>
      <c r="P50" s="855">
        <f t="shared" si="13"/>
        <v>0</v>
      </c>
      <c r="Q50" s="853"/>
      <c r="R50" s="854"/>
      <c r="S50" s="186">
        <f t="shared" si="3"/>
        <v>0</v>
      </c>
      <c r="U50" s="46" t="str">
        <f t="shared" si="4"/>
        <v/>
      </c>
      <c r="W50" s="272"/>
      <c r="X50" s="270">
        <f>IF(W50=0,0,IF(W50&lt;'med_SEM REEQ'!W50,"pouco",IF(W50&gt;PROPOSTA!R50,"EXCESSO",W50-'med_SEM REEQ'!W50)))</f>
        <v>0</v>
      </c>
      <c r="Y50" s="239">
        <f>IF('med_SEM REEQ'!Y50-X50&lt;0,"excesso",'med_SEM REEQ'!Y50-X50)</f>
        <v>0</v>
      </c>
      <c r="AU50" s="69"/>
      <c r="AV50" s="69"/>
      <c r="AY50" s="69"/>
      <c r="AZ50" s="69"/>
      <c r="BA50" s="69"/>
      <c r="BB50" s="69"/>
    </row>
    <row r="51" spans="1:54" x14ac:dyDescent="0.2">
      <c r="A51" s="53">
        <v>589320</v>
      </c>
      <c r="B51" s="54" t="s">
        <v>193</v>
      </c>
      <c r="C51" s="135" t="s">
        <v>181</v>
      </c>
      <c r="D51" s="194" t="s">
        <v>88</v>
      </c>
      <c r="E51" s="131" t="s">
        <v>18</v>
      </c>
      <c r="F51" s="856">
        <f>PROPOSTA!O51</f>
        <v>0</v>
      </c>
      <c r="G51" s="857"/>
      <c r="H51" s="858"/>
      <c r="I51" s="179">
        <f t="shared" si="14"/>
        <v>0</v>
      </c>
      <c r="J51" s="859">
        <f t="shared" si="10"/>
        <v>0</v>
      </c>
      <c r="K51" s="859"/>
      <c r="L51" s="275">
        <f t="shared" si="2"/>
        <v>0</v>
      </c>
      <c r="M51" s="852">
        <f t="shared" si="12"/>
        <v>0</v>
      </c>
      <c r="N51" s="853"/>
      <c r="O51" s="854"/>
      <c r="P51" s="855">
        <f t="shared" si="13"/>
        <v>0</v>
      </c>
      <c r="Q51" s="853"/>
      <c r="R51" s="854"/>
      <c r="S51" s="186">
        <f t="shared" si="3"/>
        <v>0</v>
      </c>
      <c r="U51" s="46" t="str">
        <f t="shared" si="4"/>
        <v/>
      </c>
      <c r="W51" s="272"/>
      <c r="X51" s="270">
        <f>IF(W51=0,0,IF(W51&lt;'med_SEM REEQ'!W51,"pouco",IF(W51&gt;PROPOSTA!R51,"EXCESSO",W51-'med_SEM REEQ'!W51)))</f>
        <v>0</v>
      </c>
      <c r="Y51" s="239">
        <f>IF('med_SEM REEQ'!Y51-X51&lt;0,"excesso",'med_SEM REEQ'!Y51-X51)</f>
        <v>0</v>
      </c>
      <c r="AU51" s="69"/>
      <c r="AV51" s="69"/>
      <c r="AY51" s="69"/>
      <c r="AZ51" s="69"/>
      <c r="BA51" s="69"/>
      <c r="BB51" s="69"/>
    </row>
    <row r="52" spans="1:54" x14ac:dyDescent="0.2">
      <c r="A52" s="53">
        <v>589520</v>
      </c>
      <c r="B52" s="54" t="s">
        <v>193</v>
      </c>
      <c r="C52" s="135" t="s">
        <v>182</v>
      </c>
      <c r="D52" s="194" t="s">
        <v>87</v>
      </c>
      <c r="E52" s="131" t="s">
        <v>18</v>
      </c>
      <c r="F52" s="856">
        <f>PROPOSTA!O52</f>
        <v>0</v>
      </c>
      <c r="G52" s="857"/>
      <c r="H52" s="858"/>
      <c r="I52" s="179">
        <f t="shared" si="14"/>
        <v>0</v>
      </c>
      <c r="J52" s="859">
        <f t="shared" si="10"/>
        <v>0</v>
      </c>
      <c r="K52" s="859"/>
      <c r="L52" s="275">
        <f t="shared" si="2"/>
        <v>0</v>
      </c>
      <c r="M52" s="852">
        <f t="shared" si="12"/>
        <v>0</v>
      </c>
      <c r="N52" s="853"/>
      <c r="O52" s="854"/>
      <c r="P52" s="855">
        <f t="shared" si="13"/>
        <v>0</v>
      </c>
      <c r="Q52" s="853"/>
      <c r="R52" s="854"/>
      <c r="S52" s="186">
        <f t="shared" si="3"/>
        <v>0</v>
      </c>
      <c r="U52" s="46" t="str">
        <f t="shared" si="4"/>
        <v/>
      </c>
      <c r="W52" s="272"/>
      <c r="X52" s="270">
        <f>IF(W52=0,0,IF(W52&lt;'med_SEM REEQ'!W52,"pouco",IF(W52&gt;PROPOSTA!R52,"EXCESSO",W52-'med_SEM REEQ'!W52)))</f>
        <v>0</v>
      </c>
      <c r="Y52" s="239">
        <f>IF('med_SEM REEQ'!Y52-X52&lt;0,"excesso",'med_SEM REEQ'!Y52-X52)</f>
        <v>0</v>
      </c>
      <c r="AU52" s="69"/>
      <c r="AV52" s="69"/>
      <c r="AY52" s="69"/>
      <c r="AZ52" s="69"/>
      <c r="BA52" s="69"/>
      <c r="BB52" s="69"/>
    </row>
    <row r="53" spans="1:54" x14ac:dyDescent="0.2">
      <c r="A53" s="53">
        <v>589000</v>
      </c>
      <c r="B53" s="54" t="s">
        <v>193</v>
      </c>
      <c r="C53" s="135" t="s">
        <v>183</v>
      </c>
      <c r="D53" s="194" t="s">
        <v>89</v>
      </c>
      <c r="E53" s="131" t="s">
        <v>18</v>
      </c>
      <c r="F53" s="856">
        <f>PROPOSTA!O53</f>
        <v>0</v>
      </c>
      <c r="G53" s="857"/>
      <c r="H53" s="858"/>
      <c r="I53" s="179">
        <f t="shared" ref="I53:I65" si="15">$S$7</f>
        <v>0</v>
      </c>
      <c r="J53" s="859">
        <f t="shared" si="10"/>
        <v>0</v>
      </c>
      <c r="K53" s="859"/>
      <c r="L53" s="275">
        <f t="shared" si="2"/>
        <v>0</v>
      </c>
      <c r="M53" s="852">
        <f t="shared" si="12"/>
        <v>0</v>
      </c>
      <c r="N53" s="853"/>
      <c r="O53" s="854"/>
      <c r="P53" s="855">
        <f t="shared" si="13"/>
        <v>0</v>
      </c>
      <c r="Q53" s="853"/>
      <c r="R53" s="854"/>
      <c r="S53" s="186">
        <f t="shared" si="3"/>
        <v>0</v>
      </c>
      <c r="U53" s="46" t="str">
        <f t="shared" si="4"/>
        <v/>
      </c>
      <c r="W53" s="272"/>
      <c r="X53" s="270">
        <f>IF(W53=0,0,IF(W53&lt;'med_SEM REEQ'!W53,"pouco",IF(W53&gt;PROPOSTA!R53,"EXCESSO",W53-'med_SEM REEQ'!W53)))</f>
        <v>0</v>
      </c>
      <c r="Y53" s="239">
        <f>IF('med_SEM REEQ'!Y53-X53&lt;0,"excesso",'med_SEM REEQ'!Y53-X53)</f>
        <v>0</v>
      </c>
      <c r="AU53" s="69"/>
      <c r="AV53" s="69"/>
      <c r="AY53" s="69"/>
      <c r="AZ53" s="69"/>
      <c r="BA53" s="69"/>
      <c r="BB53" s="69"/>
    </row>
    <row r="54" spans="1:54" x14ac:dyDescent="0.2">
      <c r="A54" s="53">
        <v>589000</v>
      </c>
      <c r="B54" s="54" t="s">
        <v>193</v>
      </c>
      <c r="C54" s="135" t="s">
        <v>184</v>
      </c>
      <c r="D54" s="194" t="s">
        <v>89</v>
      </c>
      <c r="E54" s="131" t="s">
        <v>18</v>
      </c>
      <c r="F54" s="856">
        <f>PROPOSTA!O54</f>
        <v>0</v>
      </c>
      <c r="G54" s="857"/>
      <c r="H54" s="858"/>
      <c r="I54" s="179">
        <f t="shared" si="15"/>
        <v>0</v>
      </c>
      <c r="J54" s="859">
        <f t="shared" si="10"/>
        <v>0</v>
      </c>
      <c r="K54" s="859"/>
      <c r="L54" s="275">
        <f t="shared" si="2"/>
        <v>0</v>
      </c>
      <c r="M54" s="852">
        <f t="shared" si="12"/>
        <v>0</v>
      </c>
      <c r="N54" s="853"/>
      <c r="O54" s="854"/>
      <c r="P54" s="855">
        <f t="shared" si="13"/>
        <v>0</v>
      </c>
      <c r="Q54" s="853"/>
      <c r="R54" s="854"/>
      <c r="S54" s="186">
        <f t="shared" si="3"/>
        <v>0</v>
      </c>
      <c r="U54" s="46" t="str">
        <f t="shared" si="4"/>
        <v/>
      </c>
      <c r="W54" s="272"/>
      <c r="X54" s="270">
        <f>IF(W54=0,0,IF(W54&lt;'med_SEM REEQ'!W54,"pouco",IF(W54&gt;PROPOSTA!R54,"EXCESSO",W54-'med_SEM REEQ'!W54)))</f>
        <v>0</v>
      </c>
      <c r="Y54" s="239">
        <f>IF('med_SEM REEQ'!Y54-X54&lt;0,"excesso",'med_SEM REEQ'!Y54-X54)</f>
        <v>0</v>
      </c>
      <c r="AU54" s="69"/>
      <c r="AV54" s="69"/>
      <c r="AY54" s="69"/>
      <c r="AZ54" s="69"/>
      <c r="BA54" s="69"/>
      <c r="BB54" s="69"/>
    </row>
    <row r="55" spans="1:54" x14ac:dyDescent="0.2">
      <c r="A55" s="53">
        <v>589000</v>
      </c>
      <c r="B55" s="54" t="s">
        <v>193</v>
      </c>
      <c r="C55" s="135" t="s">
        <v>185</v>
      </c>
      <c r="D55" s="194" t="s">
        <v>89</v>
      </c>
      <c r="E55" s="131" t="s">
        <v>18</v>
      </c>
      <c r="F55" s="856">
        <f>PROPOSTA!O55</f>
        <v>0</v>
      </c>
      <c r="G55" s="857"/>
      <c r="H55" s="858"/>
      <c r="I55" s="179">
        <f t="shared" si="15"/>
        <v>0</v>
      </c>
      <c r="J55" s="859">
        <f t="shared" si="10"/>
        <v>0</v>
      </c>
      <c r="K55" s="859"/>
      <c r="L55" s="275">
        <f t="shared" si="2"/>
        <v>0</v>
      </c>
      <c r="M55" s="852">
        <f t="shared" si="12"/>
        <v>0</v>
      </c>
      <c r="N55" s="853"/>
      <c r="O55" s="854"/>
      <c r="P55" s="855">
        <f t="shared" si="13"/>
        <v>0</v>
      </c>
      <c r="Q55" s="853"/>
      <c r="R55" s="854"/>
      <c r="S55" s="186">
        <f t="shared" si="3"/>
        <v>0</v>
      </c>
      <c r="U55" s="46" t="str">
        <f t="shared" si="4"/>
        <v/>
      </c>
      <c r="W55" s="272"/>
      <c r="X55" s="270">
        <f>IF(W55=0,0,IF(W55&lt;'med_SEM REEQ'!W55,"pouco",IF(W55&gt;PROPOSTA!R55,"EXCESSO",W55-'med_SEM REEQ'!W55)))</f>
        <v>0</v>
      </c>
      <c r="Y55" s="239">
        <f>IF('med_SEM REEQ'!Y55-X55&lt;0,"excesso",'med_SEM REEQ'!Y55-X55)</f>
        <v>0</v>
      </c>
      <c r="AY55" s="69"/>
      <c r="AZ55" s="69"/>
      <c r="BA55" s="69"/>
      <c r="BB55" s="69"/>
    </row>
    <row r="56" spans="1:54" x14ac:dyDescent="0.2">
      <c r="A56" s="53">
        <v>589000</v>
      </c>
      <c r="B56" s="54" t="s">
        <v>193</v>
      </c>
      <c r="C56" s="135" t="s">
        <v>186</v>
      </c>
      <c r="D56" s="194" t="s">
        <v>89</v>
      </c>
      <c r="E56" s="131" t="s">
        <v>18</v>
      </c>
      <c r="F56" s="856">
        <f>PROPOSTA!O56</f>
        <v>0</v>
      </c>
      <c r="G56" s="857"/>
      <c r="H56" s="858"/>
      <c r="I56" s="179">
        <f t="shared" si="15"/>
        <v>0</v>
      </c>
      <c r="J56" s="859">
        <f t="shared" si="10"/>
        <v>0</v>
      </c>
      <c r="K56" s="859"/>
      <c r="L56" s="275">
        <f t="shared" si="2"/>
        <v>0</v>
      </c>
      <c r="M56" s="852">
        <f t="shared" si="12"/>
        <v>0</v>
      </c>
      <c r="N56" s="853"/>
      <c r="O56" s="854"/>
      <c r="P56" s="855">
        <f t="shared" si="13"/>
        <v>0</v>
      </c>
      <c r="Q56" s="853"/>
      <c r="R56" s="854"/>
      <c r="S56" s="186">
        <f t="shared" si="3"/>
        <v>0</v>
      </c>
      <c r="U56" s="46" t="str">
        <f t="shared" si="4"/>
        <v/>
      </c>
      <c r="W56" s="272"/>
      <c r="X56" s="270">
        <f>IF(W56=0,0,IF(W56&lt;'med_SEM REEQ'!W56,"pouco",IF(W56&gt;PROPOSTA!R56,"EXCESSO",W56-'med_SEM REEQ'!W56)))</f>
        <v>0</v>
      </c>
      <c r="Y56" s="239">
        <f>IF('med_SEM REEQ'!Y56-X56&lt;0,"excesso",'med_SEM REEQ'!Y56-X56)</f>
        <v>0</v>
      </c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Y56" s="69"/>
      <c r="AZ56" s="69"/>
      <c r="BA56" s="69"/>
      <c r="BB56" s="69"/>
    </row>
    <row r="57" spans="1:54" x14ac:dyDescent="0.2">
      <c r="A57" s="53">
        <v>589000</v>
      </c>
      <c r="B57" s="54" t="s">
        <v>193</v>
      </c>
      <c r="C57" s="135" t="s">
        <v>187</v>
      </c>
      <c r="D57" s="194" t="s">
        <v>89</v>
      </c>
      <c r="E57" s="131" t="s">
        <v>18</v>
      </c>
      <c r="F57" s="856">
        <f>PROPOSTA!O57</f>
        <v>0</v>
      </c>
      <c r="G57" s="857"/>
      <c r="H57" s="858"/>
      <c r="I57" s="179">
        <f t="shared" si="15"/>
        <v>0</v>
      </c>
      <c r="J57" s="859">
        <f t="shared" si="10"/>
        <v>0</v>
      </c>
      <c r="K57" s="859"/>
      <c r="L57" s="275">
        <f t="shared" si="2"/>
        <v>0</v>
      </c>
      <c r="M57" s="852">
        <f t="shared" si="12"/>
        <v>0</v>
      </c>
      <c r="N57" s="853"/>
      <c r="O57" s="854"/>
      <c r="P57" s="855">
        <f t="shared" si="13"/>
        <v>0</v>
      </c>
      <c r="Q57" s="853"/>
      <c r="R57" s="854"/>
      <c r="S57" s="186">
        <f t="shared" si="3"/>
        <v>0</v>
      </c>
      <c r="U57" s="46" t="str">
        <f t="shared" si="4"/>
        <v/>
      </c>
      <c r="W57" s="272"/>
      <c r="X57" s="270">
        <f>IF(W57=0,0,IF(W57&lt;'med_SEM REEQ'!W57,"pouco",IF(W57&gt;PROPOSTA!R57,"EXCESSO",W57-'med_SEM REEQ'!W57)))</f>
        <v>0</v>
      </c>
      <c r="Y57" s="239">
        <f>IF('med_SEM REEQ'!Y57-X57&lt;0,"excesso",'med_SEM REEQ'!Y57-X57)</f>
        <v>0</v>
      </c>
      <c r="AY57" s="69"/>
      <c r="AZ57" s="69"/>
      <c r="BA57" s="69"/>
      <c r="BB57" s="69"/>
    </row>
    <row r="58" spans="1:54" x14ac:dyDescent="0.2">
      <c r="A58" s="55">
        <v>589000</v>
      </c>
      <c r="B58" s="56" t="s">
        <v>193</v>
      </c>
      <c r="C58" s="136" t="s">
        <v>188</v>
      </c>
      <c r="D58" s="194" t="s">
        <v>89</v>
      </c>
      <c r="E58" s="131" t="s">
        <v>18</v>
      </c>
      <c r="F58" s="856">
        <f>PROPOSTA!O58</f>
        <v>0</v>
      </c>
      <c r="G58" s="857"/>
      <c r="H58" s="858"/>
      <c r="I58" s="179">
        <f t="shared" si="15"/>
        <v>0</v>
      </c>
      <c r="J58" s="859">
        <f t="shared" ref="J58:J66" si="16">IF(F58=0,0,F58*(1+I58))</f>
        <v>0</v>
      </c>
      <c r="K58" s="859"/>
      <c r="L58" s="275">
        <f t="shared" si="2"/>
        <v>0</v>
      </c>
      <c r="M58" s="852">
        <f t="shared" si="12"/>
        <v>0</v>
      </c>
      <c r="N58" s="853"/>
      <c r="O58" s="854"/>
      <c r="P58" s="855">
        <f t="shared" si="13"/>
        <v>0</v>
      </c>
      <c r="Q58" s="853"/>
      <c r="R58" s="854"/>
      <c r="S58" s="186">
        <f t="shared" si="3"/>
        <v>0</v>
      </c>
      <c r="U58" s="46" t="str">
        <f t="shared" si="4"/>
        <v/>
      </c>
      <c r="W58" s="272"/>
      <c r="X58" s="270">
        <f>IF(W58=0,0,IF(W58&lt;'med_SEM REEQ'!W58,"pouco",IF(W58&gt;PROPOSTA!R58,"EXCESSO",W58-'med_SEM REEQ'!W58)))</f>
        <v>0</v>
      </c>
      <c r="Y58" s="239">
        <f>IF('med_SEM REEQ'!Y58-X58&lt;0,"excesso",'med_SEM REEQ'!Y58-X58)</f>
        <v>0</v>
      </c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Y58" s="69"/>
      <c r="AZ58" s="69"/>
      <c r="BA58" s="69"/>
      <c r="BB58" s="69"/>
    </row>
    <row r="59" spans="1:54" x14ac:dyDescent="0.2">
      <c r="A59" s="55">
        <v>589000</v>
      </c>
      <c r="B59" s="56" t="s">
        <v>193</v>
      </c>
      <c r="C59" s="136" t="s">
        <v>189</v>
      </c>
      <c r="D59" s="194" t="s">
        <v>89</v>
      </c>
      <c r="E59" s="131" t="s">
        <v>18</v>
      </c>
      <c r="F59" s="856">
        <f>PROPOSTA!O59</f>
        <v>0</v>
      </c>
      <c r="G59" s="857"/>
      <c r="H59" s="858"/>
      <c r="I59" s="179">
        <f t="shared" si="15"/>
        <v>0</v>
      </c>
      <c r="J59" s="859">
        <f t="shared" ref="J59:J61" si="17">IF(F59=0,0,F59*(1+I59))</f>
        <v>0</v>
      </c>
      <c r="K59" s="859"/>
      <c r="L59" s="275">
        <f t="shared" ref="L59:L61" si="18">X59</f>
        <v>0</v>
      </c>
      <c r="M59" s="852">
        <f t="shared" si="12"/>
        <v>0</v>
      </c>
      <c r="N59" s="853"/>
      <c r="O59" s="854"/>
      <c r="P59" s="855">
        <f t="shared" si="13"/>
        <v>0</v>
      </c>
      <c r="Q59" s="853"/>
      <c r="R59" s="854"/>
      <c r="S59" s="186">
        <f t="shared" ref="S59:S61" si="19">P59-M59</f>
        <v>0</v>
      </c>
      <c r="U59" s="46" t="str">
        <f t="shared" ref="U59:U61" si="20">IF(T59="X","x",IF(P59&gt;0,"x",""))</f>
        <v/>
      </c>
      <c r="W59" s="272"/>
      <c r="X59" s="270">
        <f>IF(W59=0,0,IF(W59&lt;'med_SEM REEQ'!W59,"pouco",IF(W59&gt;PROPOSTA!R59,"EXCESSO",W59-'med_SEM REEQ'!W59)))</f>
        <v>0</v>
      </c>
      <c r="Y59" s="239">
        <f>IF('med_SEM REEQ'!Y59-X59&lt;0,"excesso",'med_SEM REEQ'!Y59-X59)</f>
        <v>0</v>
      </c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Y59" s="69"/>
      <c r="AZ59" s="69"/>
      <c r="BA59" s="69"/>
      <c r="BB59" s="69"/>
    </row>
    <row r="60" spans="1:54" x14ac:dyDescent="0.2">
      <c r="A60" s="55">
        <v>589000</v>
      </c>
      <c r="B60" s="56" t="s">
        <v>193</v>
      </c>
      <c r="C60" s="136" t="s">
        <v>190</v>
      </c>
      <c r="D60" s="194" t="s">
        <v>89</v>
      </c>
      <c r="E60" s="131" t="s">
        <v>18</v>
      </c>
      <c r="F60" s="856">
        <f>PROPOSTA!O60</f>
        <v>0</v>
      </c>
      <c r="G60" s="857"/>
      <c r="H60" s="858"/>
      <c r="I60" s="179">
        <f t="shared" si="15"/>
        <v>0</v>
      </c>
      <c r="J60" s="859">
        <f t="shared" si="17"/>
        <v>0</v>
      </c>
      <c r="K60" s="859"/>
      <c r="L60" s="275">
        <f t="shared" si="18"/>
        <v>0</v>
      </c>
      <c r="M60" s="852">
        <f t="shared" si="12"/>
        <v>0</v>
      </c>
      <c r="N60" s="853"/>
      <c r="O60" s="854"/>
      <c r="P60" s="855">
        <f t="shared" si="13"/>
        <v>0</v>
      </c>
      <c r="Q60" s="853"/>
      <c r="R60" s="854"/>
      <c r="S60" s="186">
        <f t="shared" si="19"/>
        <v>0</v>
      </c>
      <c r="U60" s="46" t="str">
        <f t="shared" si="20"/>
        <v/>
      </c>
      <c r="W60" s="272"/>
      <c r="X60" s="270">
        <f>IF(W60=0,0,IF(W60&lt;'med_SEM REEQ'!W60,"pouco",IF(W60&gt;PROPOSTA!R60,"EXCESSO",W60-'med_SEM REEQ'!W60)))</f>
        <v>0</v>
      </c>
      <c r="Y60" s="239">
        <f>IF('med_SEM REEQ'!Y60-X60&lt;0,"excesso",'med_SEM REEQ'!Y60-X60)</f>
        <v>0</v>
      </c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Y60" s="69"/>
      <c r="AZ60" s="69"/>
      <c r="BA60" s="69"/>
      <c r="BB60" s="69"/>
    </row>
    <row r="61" spans="1:54" x14ac:dyDescent="0.2">
      <c r="A61" s="55">
        <v>589000</v>
      </c>
      <c r="B61" s="56" t="s">
        <v>193</v>
      </c>
      <c r="C61" s="136" t="s">
        <v>191</v>
      </c>
      <c r="D61" s="194" t="s">
        <v>89</v>
      </c>
      <c r="E61" s="131" t="s">
        <v>18</v>
      </c>
      <c r="F61" s="856">
        <f>PROPOSTA!O61</f>
        <v>0</v>
      </c>
      <c r="G61" s="857"/>
      <c r="H61" s="858"/>
      <c r="I61" s="179">
        <f t="shared" si="15"/>
        <v>0</v>
      </c>
      <c r="J61" s="859">
        <f t="shared" si="17"/>
        <v>0</v>
      </c>
      <c r="K61" s="859"/>
      <c r="L61" s="275">
        <f t="shared" si="18"/>
        <v>0</v>
      </c>
      <c r="M61" s="852">
        <f t="shared" si="12"/>
        <v>0</v>
      </c>
      <c r="N61" s="853"/>
      <c r="O61" s="854"/>
      <c r="P61" s="855">
        <f t="shared" si="13"/>
        <v>0</v>
      </c>
      <c r="Q61" s="853"/>
      <c r="R61" s="854"/>
      <c r="S61" s="186">
        <f t="shared" si="19"/>
        <v>0</v>
      </c>
      <c r="U61" s="46" t="str">
        <f t="shared" si="20"/>
        <v/>
      </c>
      <c r="W61" s="272"/>
      <c r="X61" s="270">
        <f>IF(W61=0,0,IF(W61&lt;'med_SEM REEQ'!W61,"pouco",IF(W61&gt;PROPOSTA!R61,"EXCESSO",W61-'med_SEM REEQ'!W61)))</f>
        <v>0</v>
      </c>
      <c r="Y61" s="239">
        <f>IF('med_SEM REEQ'!Y61-X61&lt;0,"excesso",'med_SEM REEQ'!Y61-X61)</f>
        <v>0</v>
      </c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Y61" s="69"/>
      <c r="AZ61" s="69"/>
      <c r="BA61" s="69"/>
      <c r="BB61" s="69"/>
    </row>
    <row r="62" spans="1:54" x14ac:dyDescent="0.2">
      <c r="A62" s="53">
        <v>589030</v>
      </c>
      <c r="B62" s="54" t="s">
        <v>193</v>
      </c>
      <c r="C62" s="135" t="s">
        <v>196</v>
      </c>
      <c r="D62" s="194" t="s">
        <v>200</v>
      </c>
      <c r="E62" s="131" t="s">
        <v>18</v>
      </c>
      <c r="F62" s="856">
        <f>PROPOSTA!O62</f>
        <v>0</v>
      </c>
      <c r="G62" s="857"/>
      <c r="H62" s="858"/>
      <c r="I62" s="179">
        <f t="shared" si="15"/>
        <v>0</v>
      </c>
      <c r="J62" s="859">
        <f t="shared" si="16"/>
        <v>0</v>
      </c>
      <c r="K62" s="859"/>
      <c r="L62" s="275">
        <f t="shared" si="2"/>
        <v>0</v>
      </c>
      <c r="M62" s="852">
        <f t="shared" si="12"/>
        <v>0</v>
      </c>
      <c r="N62" s="853"/>
      <c r="O62" s="854"/>
      <c r="P62" s="855">
        <f t="shared" si="13"/>
        <v>0</v>
      </c>
      <c r="Q62" s="853"/>
      <c r="R62" s="854"/>
      <c r="S62" s="186">
        <f t="shared" si="3"/>
        <v>0</v>
      </c>
      <c r="U62" s="46" t="str">
        <f t="shared" si="4"/>
        <v/>
      </c>
      <c r="W62" s="272"/>
      <c r="X62" s="270">
        <f>IF(W62=0,0,IF(W62&lt;'med_SEM REEQ'!W62,"pouco",IF(W62&gt;PROPOSTA!R62,"EXCESSO",W62-'med_SEM REEQ'!W62)))</f>
        <v>0</v>
      </c>
      <c r="Y62" s="239">
        <f>IF('med_SEM REEQ'!Y62-X62&lt;0,"excesso",'med_SEM REEQ'!Y62-X62)</f>
        <v>0</v>
      </c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Y62" s="69"/>
      <c r="AZ62" s="69"/>
      <c r="BA62" s="69"/>
      <c r="BB62" s="69"/>
    </row>
    <row r="63" spans="1:54" x14ac:dyDescent="0.2">
      <c r="A63" s="53">
        <v>589040</v>
      </c>
      <c r="B63" s="54" t="s">
        <v>193</v>
      </c>
      <c r="C63" s="135" t="s">
        <v>197</v>
      </c>
      <c r="D63" s="194" t="s">
        <v>201</v>
      </c>
      <c r="E63" s="131" t="s">
        <v>18</v>
      </c>
      <c r="F63" s="856">
        <f>PROPOSTA!O63</f>
        <v>0</v>
      </c>
      <c r="G63" s="857"/>
      <c r="H63" s="858"/>
      <c r="I63" s="179">
        <f t="shared" si="15"/>
        <v>0</v>
      </c>
      <c r="J63" s="859">
        <f t="shared" ref="J63:J64" si="21">IF(F63=0,0,F63*(1+I63))</f>
        <v>0</v>
      </c>
      <c r="K63" s="859"/>
      <c r="L63" s="275">
        <f t="shared" ref="L63:L64" si="22">X63</f>
        <v>0</v>
      </c>
      <c r="M63" s="852">
        <f t="shared" si="12"/>
        <v>0</v>
      </c>
      <c r="N63" s="853"/>
      <c r="O63" s="854"/>
      <c r="P63" s="855">
        <f t="shared" si="13"/>
        <v>0</v>
      </c>
      <c r="Q63" s="853"/>
      <c r="R63" s="854"/>
      <c r="S63" s="186">
        <f t="shared" ref="S63:S64" si="23">P63-M63</f>
        <v>0</v>
      </c>
      <c r="U63" s="46" t="str">
        <f t="shared" ref="U63:U64" si="24">IF(T63="X","x",IF(P63&gt;0,"x",""))</f>
        <v/>
      </c>
      <c r="W63" s="272"/>
      <c r="X63" s="270">
        <f>IF(W63=0,0,IF(W63&lt;'med_SEM REEQ'!W63,"pouco",IF(W63&gt;PROPOSTA!R63,"EXCESSO",W63-'med_SEM REEQ'!W63)))</f>
        <v>0</v>
      </c>
      <c r="Y63" s="239">
        <f>IF('med_SEM REEQ'!Y63-X63&lt;0,"excesso",'med_SEM REEQ'!Y63-X63)</f>
        <v>0</v>
      </c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Y63" s="69"/>
      <c r="AZ63" s="69"/>
      <c r="BA63" s="69"/>
      <c r="BB63" s="69"/>
    </row>
    <row r="64" spans="1:54" x14ac:dyDescent="0.2">
      <c r="A64" s="53">
        <v>589060</v>
      </c>
      <c r="B64" s="54" t="s">
        <v>193</v>
      </c>
      <c r="C64" s="135" t="s">
        <v>198</v>
      </c>
      <c r="D64" s="194" t="s">
        <v>205</v>
      </c>
      <c r="E64" s="131" t="s">
        <v>18</v>
      </c>
      <c r="F64" s="856">
        <f>PROPOSTA!O64</f>
        <v>0</v>
      </c>
      <c r="G64" s="857"/>
      <c r="H64" s="858"/>
      <c r="I64" s="179">
        <f t="shared" si="15"/>
        <v>0</v>
      </c>
      <c r="J64" s="859">
        <f t="shared" si="21"/>
        <v>0</v>
      </c>
      <c r="K64" s="859"/>
      <c r="L64" s="275">
        <f t="shared" si="22"/>
        <v>0</v>
      </c>
      <c r="M64" s="852">
        <f t="shared" si="12"/>
        <v>0</v>
      </c>
      <c r="N64" s="853"/>
      <c r="O64" s="854"/>
      <c r="P64" s="855">
        <f t="shared" si="13"/>
        <v>0</v>
      </c>
      <c r="Q64" s="853"/>
      <c r="R64" s="854"/>
      <c r="S64" s="186">
        <f t="shared" si="23"/>
        <v>0</v>
      </c>
      <c r="U64" s="46" t="str">
        <f t="shared" si="24"/>
        <v/>
      </c>
      <c r="W64" s="272"/>
      <c r="X64" s="270">
        <f>IF(W64=0,0,IF(W64&lt;'med_SEM REEQ'!W64,"pouco",IF(W64&gt;PROPOSTA!R64,"EXCESSO",W64-'med_SEM REEQ'!W64)))</f>
        <v>0</v>
      </c>
      <c r="Y64" s="239">
        <f>IF('med_SEM REEQ'!Y64-X64&lt;0,"excesso",'med_SEM REEQ'!Y64-X64)</f>
        <v>0</v>
      </c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Y64" s="69"/>
      <c r="AZ64" s="69"/>
      <c r="BA64" s="69"/>
      <c r="BB64" s="69"/>
    </row>
    <row r="65" spans="1:54" x14ac:dyDescent="0.2">
      <c r="A65" s="53">
        <v>589050</v>
      </c>
      <c r="B65" s="54" t="s">
        <v>193</v>
      </c>
      <c r="C65" s="135" t="s">
        <v>192</v>
      </c>
      <c r="D65" s="194" t="s">
        <v>90</v>
      </c>
      <c r="E65" s="131" t="s">
        <v>18</v>
      </c>
      <c r="F65" s="856">
        <f>PROPOSTA!O65</f>
        <v>0</v>
      </c>
      <c r="G65" s="857"/>
      <c r="H65" s="858"/>
      <c r="I65" s="179">
        <f t="shared" si="15"/>
        <v>0</v>
      </c>
      <c r="J65" s="859">
        <f t="shared" si="16"/>
        <v>0</v>
      </c>
      <c r="K65" s="859"/>
      <c r="L65" s="275">
        <f t="shared" si="2"/>
        <v>0</v>
      </c>
      <c r="M65" s="852">
        <f t="shared" si="12"/>
        <v>0</v>
      </c>
      <c r="N65" s="853"/>
      <c r="O65" s="854"/>
      <c r="P65" s="855">
        <f t="shared" si="13"/>
        <v>0</v>
      </c>
      <c r="Q65" s="853"/>
      <c r="R65" s="854"/>
      <c r="S65" s="186">
        <f t="shared" si="3"/>
        <v>0</v>
      </c>
      <c r="U65" s="46" t="str">
        <f t="shared" si="4"/>
        <v/>
      </c>
      <c r="W65" s="272"/>
      <c r="X65" s="270">
        <f>IF(W65=0,0,IF(W65&lt;'med_SEM REEQ'!W65,"pouco",IF(W65&gt;PROPOSTA!R65,"EXCESSO",W65-'med_SEM REEQ'!W65)))</f>
        <v>0</v>
      </c>
      <c r="Y65" s="239">
        <f>IF('med_SEM REEQ'!Y65-X65&lt;0,"excesso",'med_SEM REEQ'!Y65-X65)</f>
        <v>0</v>
      </c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Y65" s="69"/>
      <c r="AZ65" s="69"/>
      <c r="BA65" s="69"/>
      <c r="BB65" s="69"/>
    </row>
    <row r="66" spans="1:54" ht="10.8" thickBot="1" x14ac:dyDescent="0.25">
      <c r="A66" s="415">
        <v>589180</v>
      </c>
      <c r="B66" s="418" t="s">
        <v>193</v>
      </c>
      <c r="C66" s="419" t="s">
        <v>199</v>
      </c>
      <c r="D66" s="196" t="s">
        <v>202</v>
      </c>
      <c r="E66" s="420" t="s">
        <v>18</v>
      </c>
      <c r="F66" s="874">
        <f>PROPOSTA!O66</f>
        <v>0</v>
      </c>
      <c r="G66" s="875"/>
      <c r="H66" s="876"/>
      <c r="I66" s="421">
        <f>$S$8</f>
        <v>0</v>
      </c>
      <c r="J66" s="860">
        <f t="shared" si="16"/>
        <v>0</v>
      </c>
      <c r="K66" s="860"/>
      <c r="L66" s="276">
        <f t="shared" si="2"/>
        <v>0</v>
      </c>
      <c r="M66" s="872">
        <f t="shared" si="12"/>
        <v>0</v>
      </c>
      <c r="N66" s="863"/>
      <c r="O66" s="864"/>
      <c r="P66" s="862">
        <f t="shared" si="13"/>
        <v>0</v>
      </c>
      <c r="Q66" s="863"/>
      <c r="R66" s="864"/>
      <c r="S66" s="188">
        <f t="shared" si="3"/>
        <v>0</v>
      </c>
      <c r="U66" s="46" t="str">
        <f t="shared" si="4"/>
        <v/>
      </c>
      <c r="W66" s="272"/>
      <c r="X66" s="270">
        <f>IF(W66=0,0,IF(W66&lt;'med_SEM REEQ'!W66,"pouco",IF(W66&gt;PROPOSTA!R66,"EXCESSO",W66-'med_SEM REEQ'!W66)))</f>
        <v>0</v>
      </c>
      <c r="Y66" s="239">
        <f>IF('med_SEM REEQ'!Y66-X66&lt;0,"excesso",'med_SEM REEQ'!Y66-X66)</f>
        <v>0</v>
      </c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Y66" s="69"/>
      <c r="AZ66" s="69"/>
      <c r="BA66" s="69"/>
      <c r="BB66" s="69"/>
    </row>
    <row r="67" spans="1:54" ht="4.2" customHeight="1" thickBot="1" x14ac:dyDescent="0.25">
      <c r="A67" s="489"/>
      <c r="D67" s="9" t="s">
        <v>100</v>
      </c>
      <c r="N67" s="191"/>
      <c r="O67" s="191"/>
      <c r="T67" s="59" t="s">
        <v>20</v>
      </c>
      <c r="U67" s="60"/>
      <c r="AY67" s="69"/>
      <c r="AZ67" s="69"/>
      <c r="BA67" s="69"/>
      <c r="BB67" s="69"/>
    </row>
    <row r="68" spans="1:54" ht="10.8" thickBot="1" x14ac:dyDescent="0.25">
      <c r="A68" s="61" t="s">
        <v>20</v>
      </c>
      <c r="B68" s="62"/>
      <c r="C68" s="63" t="s">
        <v>83</v>
      </c>
      <c r="D68" s="200" t="s">
        <v>100</v>
      </c>
      <c r="E68" s="64"/>
      <c r="F68" s="64"/>
      <c r="G68" s="64"/>
      <c r="H68" s="64"/>
      <c r="I68" s="66"/>
      <c r="J68" s="67"/>
      <c r="K68" s="67"/>
      <c r="L68" s="434"/>
      <c r="M68" s="865">
        <f>SUBTOTAL(9,M12:M66)</f>
        <v>0</v>
      </c>
      <c r="N68" s="866"/>
      <c r="O68" s="867"/>
      <c r="P68" s="868">
        <f>SUBTOTAL(9,P12:P66)</f>
        <v>0</v>
      </c>
      <c r="Q68" s="866"/>
      <c r="R68" s="867"/>
      <c r="S68" s="435">
        <f>SUBTOTAL(9,S12:S66)</f>
        <v>0</v>
      </c>
      <c r="T68" s="59" t="s">
        <v>20</v>
      </c>
      <c r="U68" s="241" t="s">
        <v>20</v>
      </c>
      <c r="W68" s="67"/>
      <c r="X68" s="67"/>
      <c r="Y68" s="67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Y68" s="69"/>
      <c r="AZ68" s="69"/>
      <c r="BA68" s="69"/>
      <c r="BB68" s="69"/>
    </row>
    <row r="69" spans="1:54" ht="10.8" thickBot="1" x14ac:dyDescent="0.25">
      <c r="A69" s="61"/>
      <c r="M69" s="69"/>
      <c r="N69" s="191"/>
      <c r="O69" s="191"/>
      <c r="T69" s="59" t="s">
        <v>20</v>
      </c>
      <c r="U69" s="9" t="s">
        <v>100</v>
      </c>
      <c r="AY69" s="69"/>
      <c r="AZ69" s="69"/>
      <c r="BA69" s="69"/>
      <c r="BB69" s="69"/>
    </row>
    <row r="70" spans="1:54" ht="31.2" thickBot="1" x14ac:dyDescent="0.45">
      <c r="A70" s="228"/>
      <c r="B70" s="229"/>
      <c r="C70" s="230" t="s">
        <v>105</v>
      </c>
      <c r="D70" s="231"/>
      <c r="E70" s="231"/>
      <c r="F70" s="231"/>
      <c r="G70" s="231"/>
      <c r="H70" s="231"/>
      <c r="I70" s="231"/>
      <c r="J70" s="231"/>
      <c r="K70" s="231"/>
      <c r="L70" s="232"/>
      <c r="M70" s="233" t="s">
        <v>106</v>
      </c>
      <c r="N70" s="233" t="s">
        <v>143</v>
      </c>
      <c r="O70" s="233" t="s">
        <v>144</v>
      </c>
      <c r="P70" s="233" t="s">
        <v>107</v>
      </c>
      <c r="Q70" s="233" t="s">
        <v>108</v>
      </c>
      <c r="R70" s="231"/>
      <c r="S70" s="233" t="s">
        <v>109</v>
      </c>
      <c r="U70" s="9" t="s">
        <v>100</v>
      </c>
      <c r="AU70" s="69"/>
      <c r="AV70" s="69"/>
      <c r="AY70" s="69"/>
      <c r="AZ70" s="69"/>
      <c r="BA70" s="69"/>
      <c r="BB70" s="69"/>
    </row>
    <row r="71" spans="1:54" ht="10.8" thickBot="1" x14ac:dyDescent="0.25">
      <c r="A71" s="61" t="s">
        <v>20</v>
      </c>
      <c r="B71" s="62"/>
      <c r="C71" s="63" t="s">
        <v>92</v>
      </c>
      <c r="D71" s="64"/>
      <c r="E71" s="64"/>
      <c r="F71" s="64"/>
      <c r="G71" s="64"/>
      <c r="H71" s="64"/>
      <c r="I71" s="70"/>
      <c r="J71" s="67"/>
      <c r="K71" s="67"/>
      <c r="L71" s="68"/>
      <c r="M71" s="307">
        <f>SUMIF($D$12:$D$66,"CAP 50/70",M12:M66)</f>
        <v>0</v>
      </c>
      <c r="N71" s="307">
        <f>ROUND(M71*0.9489,2)</f>
        <v>0</v>
      </c>
      <c r="O71" s="307">
        <f>ROUND(N71*(1+S7),2)</f>
        <v>0</v>
      </c>
      <c r="P71" s="307">
        <f>O71-N71</f>
        <v>0</v>
      </c>
      <c r="Q71" s="192">
        <f t="shared" ref="Q71:Q82" si="25">ROUND(N71*$J$4,2)</f>
        <v>0</v>
      </c>
      <c r="R71" s="307"/>
      <c r="S71" s="307">
        <f>IF(P71&lt;0,P71,IF(P71&lt;Q71,0,P71-Q71))</f>
        <v>0</v>
      </c>
      <c r="U71" s="241" t="str">
        <f>IF(M71&gt;0,"x","")</f>
        <v/>
      </c>
      <c r="W71" s="191"/>
      <c r="X71" s="191"/>
      <c r="Y71" s="191"/>
      <c r="AD71" s="72"/>
      <c r="AE71" s="72"/>
      <c r="AU71" s="69"/>
      <c r="AV71" s="69"/>
      <c r="AY71" s="69"/>
      <c r="AZ71" s="69"/>
      <c r="BA71" s="69"/>
      <c r="BB71" s="69"/>
    </row>
    <row r="72" spans="1:54" ht="10.8" thickBot="1" x14ac:dyDescent="0.25">
      <c r="A72" s="61" t="s">
        <v>20</v>
      </c>
      <c r="B72" s="62"/>
      <c r="C72" s="63" t="s">
        <v>93</v>
      </c>
      <c r="D72" s="64"/>
      <c r="E72" s="64"/>
      <c r="F72" s="64"/>
      <c r="G72" s="64"/>
      <c r="H72" s="64"/>
      <c r="I72" s="70"/>
      <c r="J72" s="67"/>
      <c r="K72" s="67"/>
      <c r="L72" s="68"/>
      <c r="M72" s="307">
        <f>SUMIF($D$12:$D$66,"CAP Borracha",M12:M66)</f>
        <v>0</v>
      </c>
      <c r="N72" s="307">
        <f t="shared" ref="N72:N82" si="26">ROUND(M72*0.9489,2)</f>
        <v>0</v>
      </c>
      <c r="O72" s="307">
        <f>ROUND(N72*(1+S7),2)</f>
        <v>0</v>
      </c>
      <c r="P72" s="307">
        <f t="shared" ref="P72:P82" si="27">O72-N72</f>
        <v>0</v>
      </c>
      <c r="Q72" s="192">
        <f t="shared" si="25"/>
        <v>0</v>
      </c>
      <c r="R72" s="307"/>
      <c r="S72" s="307">
        <f t="shared" ref="S72:S82" si="28">IF(P72&lt;0,P72,IF(P72&lt;Q72,0,P72-Q72))</f>
        <v>0</v>
      </c>
      <c r="U72" s="241" t="str">
        <f t="shared" ref="U72:U82" si="29">IF(M72&gt;0,"x","")</f>
        <v/>
      </c>
      <c r="W72" s="191"/>
      <c r="X72" s="191"/>
      <c r="Y72" s="191"/>
      <c r="AU72" s="69"/>
      <c r="AV72" s="69"/>
      <c r="AY72" s="69"/>
      <c r="AZ72" s="69"/>
      <c r="BA72" s="69"/>
      <c r="BB72" s="69"/>
    </row>
    <row r="73" spans="1:54" ht="10.8" thickBot="1" x14ac:dyDescent="0.25">
      <c r="A73" s="61" t="s">
        <v>20</v>
      </c>
      <c r="B73" s="62"/>
      <c r="C73" s="63" t="s">
        <v>204</v>
      </c>
      <c r="D73" s="64"/>
      <c r="E73" s="64"/>
      <c r="F73" s="64"/>
      <c r="G73" s="64"/>
      <c r="H73" s="64"/>
      <c r="I73" s="70"/>
      <c r="J73" s="67"/>
      <c r="K73" s="67"/>
      <c r="L73" s="68"/>
      <c r="M73" s="307">
        <f>SUMIF($D$12:$D$66,"CAP (55/75)",M12:M66)</f>
        <v>0</v>
      </c>
      <c r="N73" s="307">
        <f t="shared" si="26"/>
        <v>0</v>
      </c>
      <c r="O73" s="307">
        <f>ROUND(N73*(1+S7),2)</f>
        <v>0</v>
      </c>
      <c r="P73" s="307">
        <f t="shared" si="27"/>
        <v>0</v>
      </c>
      <c r="Q73" s="192">
        <f t="shared" si="25"/>
        <v>0</v>
      </c>
      <c r="R73" s="307"/>
      <c r="S73" s="307">
        <f t="shared" si="28"/>
        <v>0</v>
      </c>
      <c r="U73" s="241" t="str">
        <f t="shared" si="29"/>
        <v/>
      </c>
      <c r="W73" s="191"/>
      <c r="X73" s="191"/>
      <c r="Y73" s="191"/>
      <c r="AD73" s="72"/>
      <c r="AE73" s="72"/>
      <c r="AU73" s="69"/>
      <c r="AV73" s="69"/>
      <c r="AY73" s="69"/>
      <c r="AZ73" s="69"/>
      <c r="BA73" s="69"/>
      <c r="BB73" s="69"/>
    </row>
    <row r="74" spans="1:54" ht="10.8" thickBot="1" x14ac:dyDescent="0.25">
      <c r="A74" s="61" t="s">
        <v>20</v>
      </c>
      <c r="B74" s="62"/>
      <c r="C74" s="63" t="s">
        <v>94</v>
      </c>
      <c r="D74" s="64"/>
      <c r="E74" s="64"/>
      <c r="F74" s="64"/>
      <c r="G74" s="64"/>
      <c r="H74" s="64"/>
      <c r="I74" s="70"/>
      <c r="J74" s="67"/>
      <c r="K74" s="67"/>
      <c r="L74" s="68"/>
      <c r="M74" s="307">
        <f>SUMIF($D$12:$D$66,"CAP (60/85)",M12:M66)</f>
        <v>0</v>
      </c>
      <c r="N74" s="307">
        <f t="shared" si="26"/>
        <v>0</v>
      </c>
      <c r="O74" s="307">
        <f>ROUND(N74*(1+S7),2)</f>
        <v>0</v>
      </c>
      <c r="P74" s="307">
        <f t="shared" si="27"/>
        <v>0</v>
      </c>
      <c r="Q74" s="192">
        <f t="shared" si="25"/>
        <v>0</v>
      </c>
      <c r="R74" s="307"/>
      <c r="S74" s="307">
        <f t="shared" si="28"/>
        <v>0</v>
      </c>
      <c r="U74" s="241" t="str">
        <f t="shared" ref="U74" si="30">IF(M74&gt;0,"x","")</f>
        <v/>
      </c>
      <c r="W74" s="191"/>
      <c r="X74" s="191"/>
      <c r="Y74" s="191"/>
      <c r="AD74" s="72"/>
      <c r="AE74" s="72"/>
      <c r="AU74" s="69"/>
      <c r="AV74" s="69"/>
      <c r="AY74" s="69"/>
      <c r="AZ74" s="69"/>
      <c r="BA74" s="69"/>
      <c r="BB74" s="69"/>
    </row>
    <row r="75" spans="1:54" ht="10.8" thickBot="1" x14ac:dyDescent="0.25">
      <c r="A75" s="61" t="s">
        <v>20</v>
      </c>
      <c r="B75" s="62"/>
      <c r="C75" s="63" t="s">
        <v>206</v>
      </c>
      <c r="D75" s="64"/>
      <c r="E75" s="64"/>
      <c r="F75" s="64"/>
      <c r="G75" s="64"/>
      <c r="H75" s="64"/>
      <c r="I75" s="70"/>
      <c r="J75" s="67"/>
      <c r="K75" s="67"/>
      <c r="L75" s="68"/>
      <c r="M75" s="307">
        <f>SUMIF($D$12:$D$66,"CAP (65/90)",M12:M66)</f>
        <v>0</v>
      </c>
      <c r="N75" s="307">
        <f t="shared" si="26"/>
        <v>0</v>
      </c>
      <c r="O75" s="307">
        <f>ROUND(N75*(1+S7),2)</f>
        <v>0</v>
      </c>
      <c r="P75" s="307">
        <f t="shared" si="27"/>
        <v>0</v>
      </c>
      <c r="Q75" s="192">
        <f t="shared" si="25"/>
        <v>0</v>
      </c>
      <c r="R75" s="307"/>
      <c r="S75" s="307">
        <f t="shared" si="28"/>
        <v>0</v>
      </c>
      <c r="U75" s="241" t="str">
        <f t="shared" ref="U75" si="31">IF(M75&gt;0,"x","")</f>
        <v/>
      </c>
      <c r="W75" s="191"/>
      <c r="X75" s="191"/>
      <c r="Y75" s="191"/>
      <c r="AD75" s="72"/>
      <c r="AE75" s="72"/>
      <c r="AU75" s="69"/>
      <c r="AV75" s="69"/>
      <c r="AY75" s="69"/>
      <c r="AZ75" s="69"/>
      <c r="BA75" s="69"/>
      <c r="BB75" s="69"/>
    </row>
    <row r="76" spans="1:54" ht="10.8" thickBot="1" x14ac:dyDescent="0.25">
      <c r="A76" s="61" t="s">
        <v>20</v>
      </c>
      <c r="B76" s="62"/>
      <c r="C76" s="63" t="s">
        <v>95</v>
      </c>
      <c r="D76" s="64"/>
      <c r="E76" s="64"/>
      <c r="F76" s="64"/>
      <c r="G76" s="64"/>
      <c r="H76" s="64"/>
      <c r="I76" s="70"/>
      <c r="J76" s="67"/>
      <c r="K76" s="67"/>
      <c r="L76" s="68"/>
      <c r="M76" s="307">
        <f>SUMIF($D$12:$D$66,"CM-30",M12:M66)</f>
        <v>0</v>
      </c>
      <c r="N76" s="307">
        <f t="shared" si="26"/>
        <v>0</v>
      </c>
      <c r="O76" s="307">
        <f>ROUND(N76*(1+S6),2)</f>
        <v>0</v>
      </c>
      <c r="P76" s="307">
        <f t="shared" si="27"/>
        <v>0</v>
      </c>
      <c r="Q76" s="192">
        <f t="shared" si="25"/>
        <v>0</v>
      </c>
      <c r="R76" s="307"/>
      <c r="S76" s="307">
        <f t="shared" si="28"/>
        <v>0</v>
      </c>
      <c r="U76" s="241" t="str">
        <f t="shared" si="29"/>
        <v/>
      </c>
      <c r="W76" s="191"/>
      <c r="X76" s="191"/>
      <c r="Y76" s="191"/>
      <c r="AY76" s="69"/>
      <c r="AZ76" s="69"/>
      <c r="BA76" s="69"/>
      <c r="BB76" s="69"/>
    </row>
    <row r="77" spans="1:54" ht="10.8" thickBot="1" x14ac:dyDescent="0.25">
      <c r="A77" s="61" t="s">
        <v>20</v>
      </c>
      <c r="B77" s="62"/>
      <c r="C77" s="63" t="s">
        <v>96</v>
      </c>
      <c r="D77" s="64"/>
      <c r="E77" s="64"/>
      <c r="F77" s="64"/>
      <c r="G77" s="64"/>
      <c r="H77" s="64"/>
      <c r="I77" s="70"/>
      <c r="J77" s="67"/>
      <c r="K77" s="189"/>
      <c r="L77" s="190"/>
      <c r="M77" s="307">
        <f>SUMIF($D$12:$D$66,"Emulsão EAI",M12:M66)</f>
        <v>0</v>
      </c>
      <c r="N77" s="307">
        <f t="shared" si="26"/>
        <v>0</v>
      </c>
      <c r="O77" s="307">
        <f>ROUND(N77*(1+S8),2)</f>
        <v>0</v>
      </c>
      <c r="P77" s="307">
        <f t="shared" si="27"/>
        <v>0</v>
      </c>
      <c r="Q77" s="192">
        <f t="shared" si="25"/>
        <v>0</v>
      </c>
      <c r="R77" s="307"/>
      <c r="S77" s="307">
        <f t="shared" si="28"/>
        <v>0</v>
      </c>
      <c r="U77" s="241" t="str">
        <f t="shared" si="29"/>
        <v/>
      </c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Y77" s="69"/>
      <c r="AZ77" s="69"/>
      <c r="BA77" s="69"/>
      <c r="BB77" s="69"/>
    </row>
    <row r="78" spans="1:54" ht="10.8" thickBot="1" x14ac:dyDescent="0.25">
      <c r="A78" s="61" t="s">
        <v>20</v>
      </c>
      <c r="B78" s="62"/>
      <c r="C78" s="63" t="s">
        <v>207</v>
      </c>
      <c r="D78" s="64"/>
      <c r="E78" s="64"/>
      <c r="F78" s="64"/>
      <c r="G78" s="64"/>
      <c r="H78" s="64"/>
      <c r="I78" s="70"/>
      <c r="J78" s="67"/>
      <c r="K78" s="189"/>
      <c r="L78" s="190"/>
      <c r="M78" s="307">
        <f>SUMIF($D$12:$D$66,"Emulsão RM 1C",M12:M66)</f>
        <v>0</v>
      </c>
      <c r="N78" s="307">
        <f t="shared" si="26"/>
        <v>0</v>
      </c>
      <c r="O78" s="307">
        <f>ROUND(N78*(1+S8),2)</f>
        <v>0</v>
      </c>
      <c r="P78" s="307">
        <f t="shared" si="27"/>
        <v>0</v>
      </c>
      <c r="Q78" s="192">
        <f t="shared" si="25"/>
        <v>0</v>
      </c>
      <c r="R78" s="307"/>
      <c r="S78" s="307">
        <f t="shared" si="28"/>
        <v>0</v>
      </c>
      <c r="U78" s="241" t="str">
        <f t="shared" ref="U78" si="32">IF(M78&gt;0,"x","")</f>
        <v/>
      </c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Y78" s="69"/>
      <c r="AZ78" s="69"/>
      <c r="BA78" s="69"/>
      <c r="BB78" s="69"/>
    </row>
    <row r="79" spans="1:54" ht="10.8" thickBot="1" x14ac:dyDescent="0.25">
      <c r="A79" s="61" t="s">
        <v>20</v>
      </c>
      <c r="B79" s="62"/>
      <c r="C79" s="63" t="s">
        <v>97</v>
      </c>
      <c r="D79" s="64"/>
      <c r="E79" s="64"/>
      <c r="F79" s="64"/>
      <c r="G79" s="64"/>
      <c r="H79" s="64"/>
      <c r="I79" s="70"/>
      <c r="J79" s="67"/>
      <c r="K79" s="189"/>
      <c r="L79" s="190"/>
      <c r="M79" s="307">
        <f>SUMIF($D$12:$D$66,"Emulsão RM 2C",M12:M66)</f>
        <v>0</v>
      </c>
      <c r="N79" s="307">
        <f t="shared" si="26"/>
        <v>0</v>
      </c>
      <c r="O79" s="307">
        <f>ROUND(N79*(1+S8),2)</f>
        <v>0</v>
      </c>
      <c r="P79" s="307">
        <f t="shared" si="27"/>
        <v>0</v>
      </c>
      <c r="Q79" s="192">
        <f t="shared" si="25"/>
        <v>0</v>
      </c>
      <c r="R79" s="307"/>
      <c r="S79" s="307">
        <f t="shared" si="28"/>
        <v>0</v>
      </c>
      <c r="U79" s="241" t="str">
        <f t="shared" si="29"/>
        <v/>
      </c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Y79" s="69"/>
      <c r="AZ79" s="69"/>
      <c r="BA79" s="69"/>
      <c r="BB79" s="69"/>
    </row>
    <row r="80" spans="1:54" ht="10.8" thickBot="1" x14ac:dyDescent="0.25">
      <c r="A80" s="61" t="s">
        <v>20</v>
      </c>
      <c r="B80" s="62"/>
      <c r="C80" s="63" t="s">
        <v>98</v>
      </c>
      <c r="D80" s="64"/>
      <c r="E80" s="64"/>
      <c r="F80" s="64"/>
      <c r="G80" s="64"/>
      <c r="H80" s="64"/>
      <c r="I80" s="70"/>
      <c r="J80" s="67"/>
      <c r="K80" s="189"/>
      <c r="L80" s="190"/>
      <c r="M80" s="307">
        <f>SUMIF($D$12:$D$66,"Emulsão RR 1C",M12:M66)</f>
        <v>0</v>
      </c>
      <c r="N80" s="307">
        <f t="shared" si="26"/>
        <v>0</v>
      </c>
      <c r="O80" s="307">
        <f>ROUND(N80*(1+S8),2)</f>
        <v>0</v>
      </c>
      <c r="P80" s="307">
        <f t="shared" si="27"/>
        <v>0</v>
      </c>
      <c r="Q80" s="192">
        <f t="shared" si="25"/>
        <v>0</v>
      </c>
      <c r="R80" s="307"/>
      <c r="S80" s="307">
        <f t="shared" si="28"/>
        <v>0</v>
      </c>
      <c r="U80" s="241" t="str">
        <f t="shared" si="29"/>
        <v/>
      </c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Y80" s="69"/>
      <c r="AZ80" s="69"/>
      <c r="BA80" s="69"/>
      <c r="BB80" s="69"/>
    </row>
    <row r="81" spans="1:54" ht="10.8" thickBot="1" x14ac:dyDescent="0.25">
      <c r="A81" s="61" t="s">
        <v>20</v>
      </c>
      <c r="B81" s="62"/>
      <c r="C81" s="63" t="s">
        <v>99</v>
      </c>
      <c r="D81" s="64"/>
      <c r="E81" s="64"/>
      <c r="F81" s="64"/>
      <c r="G81" s="64"/>
      <c r="H81" s="64"/>
      <c r="I81" s="70"/>
      <c r="J81" s="67"/>
      <c r="K81" s="189"/>
      <c r="L81" s="190"/>
      <c r="M81" s="307">
        <f>SUMIF($D$12:$D$66,"Emulsão RR 2C",M12:M66)</f>
        <v>0</v>
      </c>
      <c r="N81" s="307">
        <f t="shared" si="26"/>
        <v>0</v>
      </c>
      <c r="O81" s="307">
        <f>ROUND(N81*(1+S8),2)</f>
        <v>0</v>
      </c>
      <c r="P81" s="307">
        <f t="shared" si="27"/>
        <v>0</v>
      </c>
      <c r="Q81" s="192">
        <f t="shared" si="25"/>
        <v>0</v>
      </c>
      <c r="R81" s="307"/>
      <c r="S81" s="307">
        <f t="shared" si="28"/>
        <v>0</v>
      </c>
      <c r="U81" s="241" t="str">
        <f t="shared" ref="U81" si="33">IF(M81&gt;0,"x","")</f>
        <v/>
      </c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Y81" s="69"/>
      <c r="AZ81" s="69"/>
      <c r="BA81" s="69"/>
      <c r="BB81" s="69"/>
    </row>
    <row r="82" spans="1:54" ht="10.8" thickBot="1" x14ac:dyDescent="0.25">
      <c r="A82" s="61" t="s">
        <v>20</v>
      </c>
      <c r="B82" s="62"/>
      <c r="C82" s="63" t="s">
        <v>208</v>
      </c>
      <c r="D82" s="64"/>
      <c r="E82" s="64"/>
      <c r="F82" s="64"/>
      <c r="G82" s="64"/>
      <c r="H82" s="64"/>
      <c r="I82" s="70"/>
      <c r="J82" s="67"/>
      <c r="K82" s="189"/>
      <c r="L82" s="190"/>
      <c r="M82" s="307">
        <f>SUMIF($D$12:$D$66,"RC-1C-E",M12:M66)</f>
        <v>0</v>
      </c>
      <c r="N82" s="307">
        <f t="shared" si="26"/>
        <v>0</v>
      </c>
      <c r="O82" s="307">
        <f>ROUND(N82*(1+S8),2)</f>
        <v>0</v>
      </c>
      <c r="P82" s="307">
        <f t="shared" si="27"/>
        <v>0</v>
      </c>
      <c r="Q82" s="192">
        <f t="shared" si="25"/>
        <v>0</v>
      </c>
      <c r="R82" s="307"/>
      <c r="S82" s="307">
        <f t="shared" si="28"/>
        <v>0</v>
      </c>
      <c r="U82" s="241" t="str">
        <f t="shared" si="29"/>
        <v/>
      </c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Y82" s="69"/>
      <c r="AZ82" s="69"/>
      <c r="BA82" s="69"/>
      <c r="BB82" s="69"/>
    </row>
    <row r="83" spans="1:54" ht="10.8" thickBot="1" x14ac:dyDescent="0.25">
      <c r="A83" s="449"/>
      <c r="U83" s="9" t="s">
        <v>100</v>
      </c>
      <c r="AD83" s="72"/>
      <c r="AE83" s="72"/>
      <c r="AU83" s="69"/>
      <c r="AV83" s="69"/>
      <c r="AY83" s="69"/>
      <c r="AZ83" s="69"/>
      <c r="BA83" s="69"/>
      <c r="BB83" s="69"/>
    </row>
    <row r="84" spans="1:54" ht="10.8" thickBot="1" x14ac:dyDescent="0.25">
      <c r="A84" s="61" t="s">
        <v>20</v>
      </c>
      <c r="B84" s="62"/>
      <c r="C84" s="63" t="s">
        <v>84</v>
      </c>
      <c r="D84" s="64"/>
      <c r="E84" s="64"/>
      <c r="F84" s="64"/>
      <c r="G84" s="64"/>
      <c r="H84" s="64"/>
      <c r="I84" s="66"/>
      <c r="J84" s="67"/>
      <c r="K84" s="67"/>
      <c r="L84" s="68"/>
      <c r="M84" s="307">
        <f>SUM(M71:M82)</f>
        <v>0</v>
      </c>
      <c r="N84" s="307">
        <f>SUM(N71:N82)</f>
        <v>0</v>
      </c>
      <c r="O84" s="307">
        <f>SUM(O71:O82)</f>
        <v>0</v>
      </c>
      <c r="P84" s="307">
        <f>SUM(P71:P82)</f>
        <v>0</v>
      </c>
      <c r="Q84" s="198">
        <f t="shared" ref="Q84:R84" si="34">SUM(Q71:Q82)</f>
        <v>0</v>
      </c>
      <c r="R84" s="307">
        <f t="shared" si="34"/>
        <v>0</v>
      </c>
      <c r="S84" s="307">
        <f>SUM(S71:S82)</f>
        <v>0</v>
      </c>
      <c r="U84" s="241" t="str">
        <f>IF(M84&gt;0,"x","")</f>
        <v/>
      </c>
      <c r="V84" s="191"/>
      <c r="AU84" s="69"/>
      <c r="AV84" s="69"/>
      <c r="AY84" s="69"/>
      <c r="AZ84" s="69"/>
      <c r="BA84" s="69"/>
      <c r="BB84" s="69"/>
    </row>
    <row r="85" spans="1:54" ht="10.8" thickBot="1" x14ac:dyDescent="0.25">
      <c r="N85" s="69"/>
      <c r="O85" s="191"/>
      <c r="P85" s="234" t="s">
        <v>110</v>
      </c>
      <c r="Q85" s="235"/>
      <c r="R85" s="236"/>
      <c r="S85" s="304">
        <f>IF(PROPOSTA!J8=0,0,ROUND(S84/PROPOSTA!J8,4))</f>
        <v>0</v>
      </c>
      <c r="U85" s="241" t="str">
        <f>IF(M84&gt;0,"x","")</f>
        <v/>
      </c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Y85" s="69"/>
      <c r="AZ85" s="69"/>
      <c r="BA85" s="69"/>
      <c r="BB85" s="69"/>
    </row>
    <row r="86" spans="1:54" x14ac:dyDescent="0.2">
      <c r="N86" s="191"/>
      <c r="O86" s="191"/>
      <c r="AY86" s="69"/>
      <c r="AZ86" s="69"/>
      <c r="BA86" s="69"/>
      <c r="BB86" s="69"/>
    </row>
    <row r="87" spans="1:54" x14ac:dyDescent="0.2">
      <c r="N87" s="191"/>
      <c r="O87" s="191"/>
      <c r="AD87" s="72"/>
      <c r="AE87" s="72"/>
      <c r="AY87" s="69"/>
      <c r="AZ87" s="69"/>
      <c r="BA87" s="69"/>
      <c r="BB87" s="69"/>
    </row>
    <row r="88" spans="1:54" x14ac:dyDescent="0.2">
      <c r="M88" s="69"/>
      <c r="N88" s="69"/>
      <c r="O88" s="69"/>
      <c r="P88" s="69"/>
      <c r="Q88" s="69"/>
      <c r="R88" s="69"/>
      <c r="S88" s="69"/>
      <c r="AY88" s="69"/>
      <c r="AZ88" s="69"/>
      <c r="BA88" s="69"/>
      <c r="BB88" s="69"/>
    </row>
    <row r="89" spans="1:54" x14ac:dyDescent="0.2">
      <c r="N89" s="191"/>
      <c r="O89" s="191"/>
      <c r="AD89" s="72"/>
      <c r="AE89" s="72"/>
      <c r="AY89" s="69"/>
      <c r="AZ89" s="69"/>
      <c r="BA89" s="69"/>
      <c r="BB89" s="69"/>
    </row>
    <row r="90" spans="1:54" x14ac:dyDescent="0.2">
      <c r="M90" s="69"/>
      <c r="N90" s="191"/>
      <c r="O90" s="191"/>
      <c r="AY90" s="69"/>
      <c r="AZ90" s="69"/>
      <c r="BA90" s="69"/>
      <c r="BB90" s="69"/>
    </row>
    <row r="91" spans="1:54" x14ac:dyDescent="0.2">
      <c r="AD91" s="72"/>
      <c r="AE91" s="72"/>
      <c r="AY91" s="69"/>
      <c r="AZ91" s="69"/>
      <c r="BA91" s="69"/>
      <c r="BB91" s="69"/>
    </row>
    <row r="92" spans="1:54" x14ac:dyDescent="0.2">
      <c r="S92" s="191"/>
      <c r="AY92" s="69"/>
      <c r="AZ92" s="69"/>
      <c r="BA92" s="69"/>
      <c r="BB92" s="69"/>
    </row>
    <row r="93" spans="1:54" x14ac:dyDescent="0.2">
      <c r="AE93" s="72"/>
      <c r="AY93" s="69"/>
      <c r="AZ93" s="69"/>
      <c r="BA93" s="69"/>
      <c r="BB93" s="69"/>
    </row>
    <row r="94" spans="1:54" x14ac:dyDescent="0.2">
      <c r="AD94" s="69"/>
      <c r="AY94" s="69"/>
      <c r="AZ94" s="69"/>
      <c r="BA94" s="69"/>
      <c r="BB94" s="69"/>
    </row>
    <row r="95" spans="1:54" x14ac:dyDescent="0.2">
      <c r="AE95" s="72"/>
      <c r="AY95" s="69"/>
      <c r="AZ95" s="69"/>
      <c r="BA95" s="69"/>
      <c r="BB95" s="69"/>
    </row>
    <row r="96" spans="1:54" x14ac:dyDescent="0.2">
      <c r="AY96" s="69"/>
      <c r="AZ96" s="69"/>
      <c r="BA96" s="69"/>
      <c r="BB96" s="69"/>
    </row>
    <row r="97" spans="30:54" x14ac:dyDescent="0.2">
      <c r="AE97" s="72"/>
      <c r="AY97" s="69"/>
      <c r="AZ97" s="69"/>
      <c r="BA97" s="69"/>
      <c r="BB97" s="69"/>
    </row>
    <row r="98" spans="30:54" x14ac:dyDescent="0.2">
      <c r="AE98" s="72"/>
      <c r="AY98" s="69"/>
      <c r="AZ98" s="69"/>
      <c r="BA98" s="69"/>
      <c r="BB98" s="69"/>
    </row>
    <row r="99" spans="30:54" x14ac:dyDescent="0.2">
      <c r="AE99" s="72"/>
      <c r="AY99" s="69"/>
      <c r="AZ99" s="69"/>
      <c r="BA99" s="69"/>
      <c r="BB99" s="69"/>
    </row>
    <row r="100" spans="30:54" x14ac:dyDescent="0.2">
      <c r="AE100" s="72"/>
      <c r="AY100" s="69"/>
      <c r="AZ100" s="69"/>
      <c r="BA100" s="69"/>
      <c r="BB100" s="69"/>
    </row>
    <row r="101" spans="30:54" x14ac:dyDescent="0.2">
      <c r="AD101" s="72"/>
      <c r="AE101" s="72"/>
      <c r="AY101" s="69"/>
      <c r="AZ101" s="69"/>
      <c r="BA101" s="69"/>
      <c r="BB101" s="69"/>
    </row>
    <row r="102" spans="30:54" x14ac:dyDescent="0.2">
      <c r="AD102" s="72"/>
      <c r="AE102" s="72"/>
      <c r="AY102" s="69"/>
      <c r="AZ102" s="69"/>
      <c r="BA102" s="69"/>
      <c r="BB102" s="69"/>
    </row>
    <row r="103" spans="30:54" x14ac:dyDescent="0.2">
      <c r="AD103" s="72"/>
      <c r="AE103" s="72"/>
      <c r="AY103" s="69"/>
      <c r="AZ103" s="69"/>
      <c r="BA103" s="69"/>
      <c r="BB103" s="69"/>
    </row>
    <row r="104" spans="30:54" x14ac:dyDescent="0.2">
      <c r="AD104" s="72"/>
      <c r="AE104" s="72"/>
      <c r="AY104" s="69"/>
      <c r="AZ104" s="69"/>
      <c r="BA104" s="69"/>
      <c r="BB104" s="69"/>
    </row>
    <row r="105" spans="30:54" x14ac:dyDescent="0.2">
      <c r="AD105" s="72"/>
      <c r="AE105" s="72"/>
      <c r="AY105" s="69"/>
      <c r="AZ105" s="69"/>
      <c r="BA105" s="69"/>
      <c r="BB105" s="69"/>
    </row>
    <row r="106" spans="30:54" x14ac:dyDescent="0.2">
      <c r="AD106" s="72"/>
      <c r="AE106" s="72"/>
      <c r="AY106" s="69"/>
      <c r="AZ106" s="69"/>
      <c r="BA106" s="69"/>
      <c r="BB106" s="69"/>
    </row>
    <row r="107" spans="30:54" x14ac:dyDescent="0.2">
      <c r="AD107" s="72"/>
      <c r="AE107" s="72"/>
      <c r="AY107" s="69"/>
      <c r="AZ107" s="69"/>
      <c r="BA107" s="69"/>
      <c r="BB107" s="69"/>
    </row>
    <row r="108" spans="30:54" x14ac:dyDescent="0.2">
      <c r="AD108" s="72"/>
      <c r="AE108" s="72"/>
      <c r="AY108" s="69"/>
      <c r="AZ108" s="69"/>
      <c r="BA108" s="69"/>
      <c r="BB108" s="69"/>
    </row>
    <row r="109" spans="30:54" x14ac:dyDescent="0.2">
      <c r="AD109" s="72"/>
      <c r="AE109" s="72"/>
      <c r="AY109" s="69"/>
      <c r="AZ109" s="69"/>
      <c r="BA109" s="69"/>
      <c r="BB109" s="69"/>
    </row>
    <row r="110" spans="30:54" x14ac:dyDescent="0.2">
      <c r="AD110" s="72"/>
      <c r="AE110" s="72"/>
      <c r="AY110" s="69"/>
      <c r="AZ110" s="69"/>
      <c r="BA110" s="69"/>
      <c r="BB110" s="69"/>
    </row>
    <row r="111" spans="30:54" x14ac:dyDescent="0.2">
      <c r="AD111" s="72"/>
      <c r="AE111" s="72"/>
      <c r="AY111" s="69"/>
      <c r="AZ111" s="69"/>
      <c r="BA111" s="69"/>
      <c r="BB111" s="69"/>
    </row>
    <row r="112" spans="30:54" x14ac:dyDescent="0.2">
      <c r="AD112" s="72"/>
      <c r="AE112" s="72"/>
      <c r="AY112" s="69"/>
      <c r="AZ112" s="69"/>
      <c r="BA112" s="69"/>
      <c r="BB112" s="69"/>
    </row>
    <row r="113" spans="30:54" x14ac:dyDescent="0.2">
      <c r="AD113" s="72"/>
      <c r="AE113" s="72"/>
      <c r="AY113" s="69"/>
      <c r="AZ113" s="69"/>
      <c r="BA113" s="69"/>
      <c r="BB113" s="69"/>
    </row>
    <row r="114" spans="30:54" x14ac:dyDescent="0.2">
      <c r="AD114" s="72"/>
      <c r="AE114" s="72"/>
      <c r="AY114" s="69"/>
      <c r="AZ114" s="69"/>
      <c r="BA114" s="69"/>
      <c r="BB114" s="69"/>
    </row>
    <row r="115" spans="30:54" x14ac:dyDescent="0.2">
      <c r="AD115" s="72"/>
      <c r="AE115" s="72"/>
      <c r="AY115" s="69"/>
      <c r="AZ115" s="69"/>
      <c r="BA115" s="69"/>
      <c r="BB115" s="69"/>
    </row>
    <row r="116" spans="30:54" x14ac:dyDescent="0.2">
      <c r="AD116" s="72"/>
      <c r="AE116" s="72"/>
      <c r="AY116" s="69"/>
      <c r="AZ116" s="69"/>
      <c r="BA116" s="69"/>
      <c r="BB116" s="69"/>
    </row>
    <row r="117" spans="30:54" x14ac:dyDescent="0.2">
      <c r="AD117" s="72"/>
      <c r="AE117" s="72"/>
      <c r="AY117" s="69"/>
      <c r="AZ117" s="69"/>
      <c r="BA117" s="69"/>
      <c r="BB117" s="69"/>
    </row>
    <row r="118" spans="30:54" x14ac:dyDescent="0.2">
      <c r="AD118" s="72"/>
      <c r="AE118" s="72"/>
      <c r="AY118" s="69"/>
      <c r="AZ118" s="69"/>
      <c r="BA118" s="69"/>
      <c r="BB118" s="69"/>
    </row>
    <row r="119" spans="30:54" x14ac:dyDescent="0.2">
      <c r="AD119" s="72"/>
      <c r="AE119" s="72"/>
      <c r="AY119" s="69"/>
      <c r="AZ119" s="69"/>
      <c r="BA119" s="69"/>
      <c r="BB119" s="69"/>
    </row>
    <row r="120" spans="30:54" x14ac:dyDescent="0.2">
      <c r="AD120" s="72"/>
      <c r="AE120" s="72"/>
      <c r="AY120" s="69"/>
      <c r="AZ120" s="69"/>
      <c r="BA120" s="69"/>
      <c r="BB120" s="69"/>
    </row>
    <row r="121" spans="30:54" x14ac:dyDescent="0.2">
      <c r="AD121" s="72"/>
      <c r="AE121" s="72"/>
      <c r="AY121" s="69"/>
      <c r="AZ121" s="69"/>
      <c r="BA121" s="69"/>
      <c r="BB121" s="69"/>
    </row>
    <row r="122" spans="30:54" x14ac:dyDescent="0.2">
      <c r="AD122" s="72"/>
      <c r="AE122" s="72"/>
      <c r="AY122" s="69"/>
      <c r="AZ122" s="69"/>
      <c r="BA122" s="69"/>
      <c r="BB122" s="69"/>
    </row>
    <row r="123" spans="30:54" x14ac:dyDescent="0.2">
      <c r="AD123" s="72"/>
      <c r="AE123" s="72"/>
      <c r="AY123" s="69"/>
      <c r="AZ123" s="69"/>
      <c r="BA123" s="69"/>
      <c r="BB123" s="69"/>
    </row>
    <row r="124" spans="30:54" x14ac:dyDescent="0.2">
      <c r="AD124" s="72"/>
      <c r="AE124" s="72"/>
      <c r="AY124" s="69"/>
      <c r="AZ124" s="69"/>
      <c r="BA124" s="69"/>
      <c r="BB124" s="69"/>
    </row>
    <row r="125" spans="30:54" x14ac:dyDescent="0.2">
      <c r="AD125" s="72"/>
      <c r="AE125" s="72"/>
      <c r="AY125" s="69"/>
      <c r="AZ125" s="69"/>
      <c r="BA125" s="69"/>
      <c r="BB125" s="69"/>
    </row>
    <row r="126" spans="30:54" x14ac:dyDescent="0.2">
      <c r="AD126" s="72"/>
      <c r="AE126" s="72"/>
      <c r="AY126" s="69"/>
      <c r="AZ126" s="69"/>
      <c r="BA126" s="69"/>
      <c r="BB126" s="69"/>
    </row>
    <row r="127" spans="30:54" x14ac:dyDescent="0.2">
      <c r="AD127" s="72"/>
      <c r="AE127" s="72"/>
      <c r="AY127" s="69"/>
      <c r="AZ127" s="69"/>
      <c r="BA127" s="69"/>
      <c r="BB127" s="69"/>
    </row>
    <row r="128" spans="30:54" x14ac:dyDescent="0.2">
      <c r="AD128" s="72"/>
      <c r="AE128" s="72"/>
      <c r="AY128" s="69"/>
      <c r="AZ128" s="69"/>
      <c r="BA128" s="69"/>
      <c r="BB128" s="69"/>
    </row>
    <row r="129" spans="30:54" x14ac:dyDescent="0.2">
      <c r="AD129" s="72"/>
      <c r="AE129" s="72"/>
      <c r="AY129" s="69"/>
      <c r="AZ129" s="69"/>
      <c r="BA129" s="69"/>
      <c r="BB129" s="69"/>
    </row>
    <row r="130" spans="30:54" x14ac:dyDescent="0.2">
      <c r="AD130" s="72"/>
      <c r="AE130" s="72"/>
      <c r="AY130" s="69"/>
      <c r="AZ130" s="69"/>
      <c r="BA130" s="69"/>
      <c r="BB130" s="69"/>
    </row>
    <row r="131" spans="30:54" x14ac:dyDescent="0.2">
      <c r="AD131" s="72"/>
      <c r="AE131" s="72"/>
      <c r="AY131" s="69"/>
      <c r="AZ131" s="69"/>
      <c r="BA131" s="69"/>
      <c r="BB131" s="69"/>
    </row>
    <row r="132" spans="30:54" x14ac:dyDescent="0.2">
      <c r="AD132" s="72"/>
      <c r="AE132" s="72"/>
      <c r="AY132" s="69"/>
      <c r="AZ132" s="69"/>
      <c r="BA132" s="69"/>
      <c r="BB132" s="69"/>
    </row>
    <row r="133" spans="30:54" x14ac:dyDescent="0.2">
      <c r="AD133" s="72"/>
      <c r="AE133" s="72"/>
      <c r="AY133" s="69"/>
      <c r="AZ133" s="69"/>
      <c r="BA133" s="69"/>
      <c r="BB133" s="69"/>
    </row>
    <row r="134" spans="30:54" x14ac:dyDescent="0.2">
      <c r="AD134" s="72"/>
      <c r="AE134" s="72"/>
      <c r="AY134" s="69"/>
      <c r="AZ134" s="69"/>
      <c r="BA134" s="69"/>
      <c r="BB134" s="69"/>
    </row>
    <row r="135" spans="30:54" x14ac:dyDescent="0.2">
      <c r="AD135" s="72"/>
      <c r="AE135" s="72"/>
      <c r="AY135" s="69"/>
      <c r="AZ135" s="69"/>
      <c r="BA135" s="69"/>
      <c r="BB135" s="69"/>
    </row>
    <row r="136" spans="30:54" x14ac:dyDescent="0.2">
      <c r="AD136" s="72"/>
      <c r="AE136" s="72"/>
      <c r="AY136" s="69"/>
      <c r="AZ136" s="69"/>
      <c r="BA136" s="69"/>
      <c r="BB136" s="69"/>
    </row>
    <row r="137" spans="30:54" x14ac:dyDescent="0.2">
      <c r="AD137" s="72"/>
      <c r="AE137" s="72"/>
      <c r="AY137" s="69"/>
      <c r="AZ137" s="69"/>
      <c r="BA137" s="69"/>
      <c r="BB137" s="69"/>
    </row>
    <row r="138" spans="30:54" x14ac:dyDescent="0.2">
      <c r="AD138" s="72"/>
      <c r="AE138" s="72"/>
      <c r="AY138" s="69"/>
      <c r="AZ138" s="69"/>
      <c r="BA138" s="69"/>
      <c r="BB138" s="69"/>
    </row>
    <row r="139" spans="30:54" x14ac:dyDescent="0.2">
      <c r="AD139" s="72"/>
      <c r="AE139" s="72"/>
      <c r="AY139" s="69"/>
      <c r="AZ139" s="69"/>
      <c r="BA139" s="69"/>
      <c r="BB139" s="69"/>
    </row>
    <row r="140" spans="30:54" x14ac:dyDescent="0.2">
      <c r="AD140" s="72"/>
      <c r="AE140" s="72"/>
      <c r="AY140" s="69"/>
      <c r="AZ140" s="69"/>
      <c r="BA140" s="69"/>
      <c r="BB140" s="69"/>
    </row>
    <row r="141" spans="30:54" x14ac:dyDescent="0.2">
      <c r="AD141" s="72"/>
      <c r="AE141" s="72"/>
      <c r="AY141" s="69"/>
      <c r="AZ141" s="69"/>
      <c r="BA141" s="69"/>
      <c r="BB141" s="69"/>
    </row>
    <row r="142" spans="30:54" x14ac:dyDescent="0.2">
      <c r="AD142" s="72"/>
      <c r="AE142" s="72"/>
      <c r="AY142" s="69"/>
      <c r="AZ142" s="69"/>
      <c r="BA142" s="69"/>
      <c r="BB142" s="69"/>
    </row>
    <row r="143" spans="30:54" x14ac:dyDescent="0.2">
      <c r="AD143" s="72"/>
      <c r="AE143" s="72"/>
      <c r="AY143" s="69"/>
      <c r="AZ143" s="69"/>
      <c r="BA143" s="69"/>
      <c r="BB143" s="69"/>
    </row>
    <row r="144" spans="30:54" x14ac:dyDescent="0.2">
      <c r="AD144" s="72"/>
      <c r="AE144" s="72"/>
      <c r="AY144" s="69"/>
      <c r="AZ144" s="69"/>
      <c r="BA144" s="69"/>
      <c r="BB144" s="69"/>
    </row>
    <row r="145" spans="30:54" x14ac:dyDescent="0.2">
      <c r="AD145" s="72"/>
      <c r="AE145" s="72"/>
      <c r="AY145" s="69"/>
      <c r="AZ145" s="69"/>
      <c r="BA145" s="69"/>
      <c r="BB145" s="69"/>
    </row>
    <row r="146" spans="30:54" x14ac:dyDescent="0.2">
      <c r="AD146" s="72"/>
      <c r="AE146" s="72"/>
      <c r="AY146" s="69"/>
      <c r="AZ146" s="69"/>
      <c r="BA146" s="69"/>
      <c r="BB146" s="69"/>
    </row>
    <row r="147" spans="30:54" x14ac:dyDescent="0.2">
      <c r="AD147" s="72"/>
      <c r="AE147" s="72"/>
      <c r="AY147" s="69"/>
      <c r="AZ147" s="69"/>
      <c r="BA147" s="69"/>
      <c r="BB147" s="69"/>
    </row>
    <row r="148" spans="30:54" x14ac:dyDescent="0.2">
      <c r="AD148" s="72"/>
      <c r="AE148" s="72"/>
      <c r="AY148" s="69"/>
      <c r="AZ148" s="69"/>
      <c r="BA148" s="69"/>
      <c r="BB148" s="69"/>
    </row>
    <row r="149" spans="30:54" x14ac:dyDescent="0.2">
      <c r="AD149" s="72"/>
      <c r="AE149" s="72"/>
      <c r="AY149" s="69"/>
      <c r="AZ149" s="69"/>
      <c r="BA149" s="69"/>
      <c r="BB149" s="69"/>
    </row>
    <row r="150" spans="30:54" x14ac:dyDescent="0.2">
      <c r="AD150" s="72"/>
      <c r="AE150" s="72"/>
      <c r="AY150" s="69"/>
      <c r="AZ150" s="69"/>
      <c r="BA150" s="69"/>
      <c r="BB150" s="69"/>
    </row>
    <row r="151" spans="30:54" x14ac:dyDescent="0.2">
      <c r="AD151" s="72"/>
      <c r="AE151" s="72"/>
      <c r="AY151" s="69"/>
      <c r="AZ151" s="69"/>
      <c r="BA151" s="69"/>
      <c r="BB151" s="69"/>
    </row>
    <row r="152" spans="30:54" x14ac:dyDescent="0.2">
      <c r="AD152" s="72"/>
      <c r="AE152" s="72"/>
      <c r="AY152" s="69"/>
      <c r="AZ152" s="69"/>
      <c r="BA152" s="69"/>
      <c r="BB152" s="69"/>
    </row>
    <row r="153" spans="30:54" x14ac:dyDescent="0.2">
      <c r="AD153" s="72"/>
      <c r="AE153" s="72"/>
      <c r="AY153" s="69"/>
      <c r="AZ153" s="69"/>
      <c r="BA153" s="69"/>
      <c r="BB153" s="69"/>
    </row>
    <row r="154" spans="30:54" x14ac:dyDescent="0.2">
      <c r="AD154" s="72"/>
      <c r="AE154" s="72"/>
      <c r="AY154" s="69"/>
      <c r="AZ154" s="69"/>
      <c r="BA154" s="69"/>
      <c r="BB154" s="69"/>
    </row>
    <row r="155" spans="30:54" x14ac:dyDescent="0.2">
      <c r="AY155" s="69"/>
      <c r="AZ155" s="69"/>
      <c r="BA155" s="69"/>
      <c r="BB155" s="69"/>
    </row>
    <row r="156" spans="30:54" x14ac:dyDescent="0.2">
      <c r="AD156" s="72"/>
      <c r="AE156" s="72"/>
      <c r="AY156" s="69"/>
      <c r="AZ156" s="69"/>
      <c r="BA156" s="69"/>
      <c r="BB156" s="69"/>
    </row>
    <row r="157" spans="30:54" x14ac:dyDescent="0.2">
      <c r="AY157" s="69"/>
      <c r="AZ157" s="69"/>
      <c r="BA157" s="69"/>
      <c r="BB157" s="69"/>
    </row>
    <row r="158" spans="30:54" x14ac:dyDescent="0.2">
      <c r="AY158" s="69"/>
      <c r="AZ158" s="69"/>
      <c r="BA158" s="69"/>
      <c r="BB158" s="69"/>
    </row>
    <row r="159" spans="30:54" x14ac:dyDescent="0.2">
      <c r="AY159" s="69"/>
      <c r="AZ159" s="69"/>
      <c r="BA159" s="69"/>
      <c r="BB159" s="69"/>
    </row>
    <row r="160" spans="30:54" x14ac:dyDescent="0.2">
      <c r="AY160" s="69"/>
      <c r="AZ160" s="69"/>
      <c r="BA160" s="69"/>
      <c r="BB160" s="69"/>
    </row>
    <row r="161" spans="51:54" x14ac:dyDescent="0.2">
      <c r="AY161" s="69"/>
      <c r="AZ161" s="69"/>
      <c r="BA161" s="69"/>
      <c r="BB161" s="69"/>
    </row>
    <row r="162" spans="51:54" x14ac:dyDescent="0.2">
      <c r="AY162" s="69"/>
      <c r="AZ162" s="69"/>
      <c r="BA162" s="69"/>
      <c r="BB162" s="69"/>
    </row>
    <row r="163" spans="51:54" x14ac:dyDescent="0.2">
      <c r="AY163" s="69"/>
      <c r="AZ163" s="69"/>
      <c r="BA163" s="69"/>
      <c r="BB163" s="69"/>
    </row>
    <row r="164" spans="51:54" x14ac:dyDescent="0.2">
      <c r="AY164" s="69"/>
      <c r="AZ164" s="69"/>
      <c r="BA164" s="69"/>
      <c r="BB164" s="69"/>
    </row>
    <row r="165" spans="51:54" x14ac:dyDescent="0.2">
      <c r="AY165" s="69"/>
      <c r="AZ165" s="69"/>
      <c r="BA165" s="69"/>
      <c r="BB165" s="69"/>
    </row>
    <row r="166" spans="51:54" x14ac:dyDescent="0.2">
      <c r="AY166" s="69"/>
      <c r="AZ166" s="69"/>
      <c r="BA166" s="69"/>
      <c r="BB166" s="69"/>
    </row>
    <row r="167" spans="51:54" x14ac:dyDescent="0.2">
      <c r="AY167" s="69"/>
      <c r="AZ167" s="69"/>
      <c r="BA167" s="69"/>
      <c r="BB167" s="69"/>
    </row>
    <row r="168" spans="51:54" x14ac:dyDescent="0.2">
      <c r="AY168" s="69"/>
      <c r="AZ168" s="69"/>
      <c r="BA168" s="69"/>
      <c r="BB168" s="69"/>
    </row>
    <row r="169" spans="51:54" x14ac:dyDescent="0.2">
      <c r="AY169" s="69"/>
      <c r="AZ169" s="69"/>
      <c r="BA169" s="69"/>
      <c r="BB169" s="69"/>
    </row>
    <row r="170" spans="51:54" x14ac:dyDescent="0.2">
      <c r="AY170" s="69"/>
      <c r="AZ170" s="69"/>
      <c r="BA170" s="69"/>
      <c r="BB170" s="69"/>
    </row>
    <row r="171" spans="51:54" x14ac:dyDescent="0.2">
      <c r="AY171" s="69"/>
      <c r="AZ171" s="69"/>
      <c r="BA171" s="69"/>
      <c r="BB171" s="69"/>
    </row>
    <row r="172" spans="51:54" x14ac:dyDescent="0.2">
      <c r="AY172" s="69"/>
      <c r="AZ172" s="69"/>
      <c r="BA172" s="69"/>
      <c r="BB172" s="69"/>
    </row>
    <row r="173" spans="51:54" x14ac:dyDescent="0.2">
      <c r="AY173" s="69"/>
      <c r="AZ173" s="69"/>
      <c r="BA173" s="69"/>
      <c r="BB173" s="69"/>
    </row>
    <row r="174" spans="51:54" x14ac:dyDescent="0.2">
      <c r="AY174" s="69"/>
      <c r="AZ174" s="69"/>
      <c r="BA174" s="69"/>
      <c r="BB174" s="69"/>
    </row>
    <row r="175" spans="51:54" x14ac:dyDescent="0.2">
      <c r="AY175" s="69"/>
      <c r="AZ175" s="69"/>
      <c r="BA175" s="69"/>
      <c r="BB175" s="69"/>
    </row>
    <row r="176" spans="51:54" x14ac:dyDescent="0.2">
      <c r="AY176" s="69"/>
      <c r="AZ176" s="69"/>
      <c r="BA176" s="69"/>
      <c r="BB176" s="69"/>
    </row>
    <row r="177" spans="51:54" x14ac:dyDescent="0.2">
      <c r="AY177" s="69"/>
      <c r="AZ177" s="69"/>
      <c r="BA177" s="69"/>
      <c r="BB177" s="69"/>
    </row>
    <row r="178" spans="51:54" x14ac:dyDescent="0.2">
      <c r="AY178" s="69"/>
      <c r="AZ178" s="69"/>
      <c r="BA178" s="69"/>
      <c r="BB178" s="69"/>
    </row>
    <row r="179" spans="51:54" x14ac:dyDescent="0.2">
      <c r="AY179" s="69"/>
      <c r="AZ179" s="69"/>
      <c r="BA179" s="69"/>
      <c r="BB179" s="69"/>
    </row>
    <row r="180" spans="51:54" x14ac:dyDescent="0.2">
      <c r="AY180" s="69"/>
      <c r="AZ180" s="69"/>
      <c r="BA180" s="69"/>
      <c r="BB180" s="69"/>
    </row>
    <row r="181" spans="51:54" x14ac:dyDescent="0.2">
      <c r="AY181" s="69"/>
      <c r="AZ181" s="69"/>
      <c r="BA181" s="69"/>
      <c r="BB181" s="69"/>
    </row>
    <row r="182" spans="51:54" x14ac:dyDescent="0.2">
      <c r="AY182" s="69"/>
      <c r="AZ182" s="69"/>
      <c r="BA182" s="69"/>
      <c r="BB182" s="69"/>
    </row>
    <row r="183" spans="51:54" x14ac:dyDescent="0.2">
      <c r="AY183" s="69"/>
      <c r="AZ183" s="69"/>
      <c r="BA183" s="69"/>
      <c r="BB183" s="69"/>
    </row>
    <row r="184" spans="51:54" x14ac:dyDescent="0.2">
      <c r="AY184" s="69"/>
      <c r="AZ184" s="69"/>
      <c r="BA184" s="69"/>
      <c r="BB184" s="69"/>
    </row>
    <row r="185" spans="51:54" x14ac:dyDescent="0.2">
      <c r="AY185" s="69"/>
      <c r="AZ185" s="69"/>
      <c r="BA185" s="69"/>
      <c r="BB185" s="69"/>
    </row>
    <row r="186" spans="51:54" x14ac:dyDescent="0.2">
      <c r="AY186" s="69"/>
      <c r="AZ186" s="69"/>
      <c r="BA186" s="69"/>
      <c r="BB186" s="69"/>
    </row>
    <row r="187" spans="51:54" x14ac:dyDescent="0.2">
      <c r="AY187" s="69"/>
      <c r="AZ187" s="69"/>
      <c r="BA187" s="69"/>
      <c r="BB187" s="69"/>
    </row>
    <row r="188" spans="51:54" x14ac:dyDescent="0.2">
      <c r="AY188" s="69"/>
      <c r="AZ188" s="69"/>
      <c r="BA188" s="69"/>
      <c r="BB188" s="69"/>
    </row>
    <row r="189" spans="51:54" x14ac:dyDescent="0.2">
      <c r="AY189" s="69"/>
      <c r="AZ189" s="69"/>
      <c r="BA189" s="69"/>
      <c r="BB189" s="69"/>
    </row>
    <row r="190" spans="51:54" x14ac:dyDescent="0.2">
      <c r="AY190" s="69"/>
      <c r="AZ190" s="69"/>
      <c r="BA190" s="69"/>
      <c r="BB190" s="69"/>
    </row>
    <row r="191" spans="51:54" x14ac:dyDescent="0.2">
      <c r="AY191" s="69"/>
      <c r="AZ191" s="69"/>
      <c r="BA191" s="69"/>
      <c r="BB191" s="69"/>
    </row>
    <row r="192" spans="51:54" x14ac:dyDescent="0.2">
      <c r="AY192" s="69"/>
      <c r="AZ192" s="69"/>
      <c r="BA192" s="69"/>
      <c r="BB192" s="69"/>
    </row>
    <row r="193" spans="51:54" x14ac:dyDescent="0.2">
      <c r="AY193" s="69"/>
      <c r="AZ193" s="69"/>
      <c r="BA193" s="69"/>
      <c r="BB193" s="69"/>
    </row>
    <row r="194" spans="51:54" x14ac:dyDescent="0.2">
      <c r="AY194" s="69"/>
      <c r="AZ194" s="69"/>
      <c r="BA194" s="69"/>
      <c r="BB194" s="69"/>
    </row>
    <row r="195" spans="51:54" x14ac:dyDescent="0.2">
      <c r="AY195" s="69"/>
      <c r="AZ195" s="69"/>
      <c r="BA195" s="69"/>
      <c r="BB195" s="69"/>
    </row>
    <row r="196" spans="51:54" x14ac:dyDescent="0.2">
      <c r="AY196" s="69"/>
      <c r="AZ196" s="69"/>
      <c r="BA196" s="69"/>
      <c r="BB196" s="69"/>
    </row>
    <row r="197" spans="51:54" x14ac:dyDescent="0.2">
      <c r="AY197" s="69"/>
      <c r="AZ197" s="69"/>
      <c r="BA197" s="69"/>
      <c r="BB197" s="69"/>
    </row>
    <row r="198" spans="51:54" x14ac:dyDescent="0.2">
      <c r="AY198" s="69"/>
      <c r="AZ198" s="69"/>
      <c r="BA198" s="69"/>
      <c r="BB198" s="69"/>
    </row>
    <row r="199" spans="51:54" x14ac:dyDescent="0.2">
      <c r="AY199" s="69"/>
      <c r="AZ199" s="69"/>
      <c r="BA199" s="69"/>
      <c r="BB199" s="69"/>
    </row>
    <row r="200" spans="51:54" x14ac:dyDescent="0.2">
      <c r="AY200" s="69"/>
      <c r="AZ200" s="69"/>
      <c r="BA200" s="69"/>
      <c r="BB200" s="69"/>
    </row>
    <row r="201" spans="51:54" x14ac:dyDescent="0.2">
      <c r="AY201" s="69"/>
      <c r="AZ201" s="69"/>
      <c r="BA201" s="69"/>
      <c r="BB201" s="69"/>
    </row>
    <row r="202" spans="51:54" x14ac:dyDescent="0.2">
      <c r="AY202" s="69"/>
      <c r="AZ202" s="69"/>
      <c r="BA202" s="69"/>
      <c r="BB202" s="69"/>
    </row>
    <row r="203" spans="51:54" x14ac:dyDescent="0.2">
      <c r="AY203" s="69"/>
      <c r="AZ203" s="69"/>
      <c r="BA203" s="69"/>
      <c r="BB203" s="69"/>
    </row>
    <row r="204" spans="51:54" x14ac:dyDescent="0.2">
      <c r="AY204" s="69"/>
      <c r="AZ204" s="69"/>
      <c r="BA204" s="69"/>
      <c r="BB204" s="69"/>
    </row>
    <row r="205" spans="51:54" x14ac:dyDescent="0.2">
      <c r="AY205" s="69"/>
      <c r="AZ205" s="69"/>
      <c r="BA205" s="69"/>
      <c r="BB205" s="69"/>
    </row>
    <row r="206" spans="51:54" x14ac:dyDescent="0.2">
      <c r="AY206" s="69"/>
      <c r="AZ206" s="69"/>
      <c r="BA206" s="69"/>
      <c r="BB206" s="69"/>
    </row>
    <row r="207" spans="51:54" x14ac:dyDescent="0.2">
      <c r="AY207" s="69"/>
      <c r="AZ207" s="69"/>
      <c r="BA207" s="69"/>
      <c r="BB207" s="69"/>
    </row>
    <row r="208" spans="51:54" x14ac:dyDescent="0.2">
      <c r="AY208" s="69"/>
      <c r="AZ208" s="69"/>
      <c r="BA208" s="69"/>
      <c r="BB208" s="69"/>
    </row>
    <row r="209" spans="51:54" x14ac:dyDescent="0.2">
      <c r="AY209" s="69"/>
      <c r="AZ209" s="69"/>
      <c r="BA209" s="69"/>
      <c r="BB209" s="69"/>
    </row>
    <row r="210" spans="51:54" x14ac:dyDescent="0.2">
      <c r="AY210" s="69"/>
      <c r="AZ210" s="69"/>
      <c r="BA210" s="69"/>
      <c r="BB210" s="69"/>
    </row>
    <row r="211" spans="51:54" x14ac:dyDescent="0.2">
      <c r="AY211" s="69"/>
      <c r="AZ211" s="69"/>
      <c r="BA211" s="69"/>
      <c r="BB211" s="69"/>
    </row>
    <row r="212" spans="51:54" x14ac:dyDescent="0.2">
      <c r="AY212" s="69"/>
      <c r="AZ212" s="69"/>
      <c r="BA212" s="69"/>
      <c r="BB212" s="69"/>
    </row>
    <row r="213" spans="51:54" x14ac:dyDescent="0.2">
      <c r="AY213" s="69"/>
      <c r="AZ213" s="69"/>
      <c r="BA213" s="69"/>
      <c r="BB213" s="69"/>
    </row>
    <row r="214" spans="51:54" x14ac:dyDescent="0.2">
      <c r="AY214" s="69"/>
      <c r="AZ214" s="69"/>
      <c r="BA214" s="69"/>
      <c r="BB214" s="69"/>
    </row>
    <row r="215" spans="51:54" x14ac:dyDescent="0.2">
      <c r="AY215" s="69"/>
      <c r="AZ215" s="69"/>
      <c r="BA215" s="69"/>
      <c r="BB215" s="69"/>
    </row>
    <row r="216" spans="51:54" x14ac:dyDescent="0.2">
      <c r="AY216" s="69"/>
      <c r="AZ216" s="69"/>
      <c r="BA216" s="69"/>
      <c r="BB216" s="69"/>
    </row>
    <row r="217" spans="51:54" x14ac:dyDescent="0.2">
      <c r="AY217" s="69"/>
      <c r="AZ217" s="69"/>
      <c r="BA217" s="69"/>
      <c r="BB217" s="69"/>
    </row>
    <row r="218" spans="51:54" x14ac:dyDescent="0.2">
      <c r="AY218" s="69"/>
      <c r="AZ218" s="69"/>
      <c r="BA218" s="69"/>
      <c r="BB218" s="69"/>
    </row>
    <row r="219" spans="51:54" x14ac:dyDescent="0.2">
      <c r="AY219" s="69"/>
      <c r="AZ219" s="69"/>
      <c r="BA219" s="69"/>
      <c r="BB219" s="69"/>
    </row>
    <row r="220" spans="51:54" x14ac:dyDescent="0.2">
      <c r="AY220" s="69"/>
      <c r="AZ220" s="69"/>
      <c r="BA220" s="69"/>
      <c r="BB220" s="69"/>
    </row>
    <row r="221" spans="51:54" x14ac:dyDescent="0.2">
      <c r="AY221" s="69"/>
      <c r="AZ221" s="69"/>
      <c r="BA221" s="69"/>
      <c r="BB221" s="69"/>
    </row>
    <row r="222" spans="51:54" x14ac:dyDescent="0.2">
      <c r="AY222" s="69"/>
      <c r="AZ222" s="69"/>
      <c r="BA222" s="69"/>
      <c r="BB222" s="69"/>
    </row>
    <row r="223" spans="51:54" x14ac:dyDescent="0.2">
      <c r="AY223" s="69"/>
      <c r="AZ223" s="69"/>
      <c r="BA223" s="69"/>
      <c r="BB223" s="69"/>
    </row>
    <row r="224" spans="51:54" x14ac:dyDescent="0.2">
      <c r="AY224" s="69"/>
      <c r="AZ224" s="69"/>
      <c r="BA224" s="69"/>
      <c r="BB224" s="69"/>
    </row>
    <row r="225" spans="51:54" x14ac:dyDescent="0.2">
      <c r="AY225" s="69"/>
      <c r="AZ225" s="69"/>
      <c r="BA225" s="69"/>
      <c r="BB225" s="69"/>
    </row>
    <row r="226" spans="51:54" x14ac:dyDescent="0.2">
      <c r="AY226" s="69"/>
      <c r="AZ226" s="69"/>
      <c r="BA226" s="69"/>
      <c r="BB226" s="69"/>
    </row>
    <row r="227" spans="51:54" x14ac:dyDescent="0.2">
      <c r="AY227" s="69"/>
      <c r="AZ227" s="69"/>
      <c r="BA227" s="69"/>
      <c r="BB227" s="69"/>
    </row>
    <row r="228" spans="51:54" x14ac:dyDescent="0.2">
      <c r="AY228" s="69"/>
      <c r="AZ228" s="69"/>
      <c r="BA228" s="69"/>
      <c r="BB228" s="69"/>
    </row>
    <row r="229" spans="51:54" x14ac:dyDescent="0.2">
      <c r="AY229" s="69"/>
      <c r="AZ229" s="69"/>
      <c r="BA229" s="69"/>
      <c r="BB229" s="69"/>
    </row>
    <row r="230" spans="51:54" x14ac:dyDescent="0.2">
      <c r="AY230" s="69"/>
      <c r="AZ230" s="69"/>
      <c r="BA230" s="69"/>
      <c r="BB230" s="69"/>
    </row>
    <row r="231" spans="51:54" x14ac:dyDescent="0.2">
      <c r="AY231" s="69"/>
      <c r="AZ231" s="69"/>
      <c r="BA231" s="69"/>
      <c r="BB231" s="69"/>
    </row>
    <row r="232" spans="51:54" x14ac:dyDescent="0.2">
      <c r="AY232" s="69"/>
      <c r="AZ232" s="69"/>
      <c r="BA232" s="69"/>
      <c r="BB232" s="69"/>
    </row>
    <row r="233" spans="51:54" x14ac:dyDescent="0.2">
      <c r="AY233" s="69"/>
      <c r="AZ233" s="69"/>
      <c r="BA233" s="69"/>
      <c r="BB233" s="69"/>
    </row>
    <row r="234" spans="51:54" x14ac:dyDescent="0.2">
      <c r="AY234" s="69"/>
      <c r="AZ234" s="69"/>
      <c r="BA234" s="69"/>
      <c r="BB234" s="69"/>
    </row>
    <row r="235" spans="51:54" x14ac:dyDescent="0.2">
      <c r="AY235" s="69"/>
      <c r="AZ235" s="69"/>
      <c r="BA235" s="69"/>
      <c r="BB235" s="69"/>
    </row>
    <row r="236" spans="51:54" x14ac:dyDescent="0.2">
      <c r="AY236" s="69"/>
      <c r="AZ236" s="69"/>
      <c r="BA236" s="69"/>
      <c r="BB236" s="69"/>
    </row>
    <row r="237" spans="51:54" x14ac:dyDescent="0.2">
      <c r="AY237" s="69"/>
      <c r="AZ237" s="69"/>
      <c r="BA237" s="69"/>
      <c r="BB237" s="69"/>
    </row>
    <row r="238" spans="51:54" x14ac:dyDescent="0.2">
      <c r="AY238" s="69"/>
      <c r="AZ238" s="69"/>
      <c r="BA238" s="69"/>
      <c r="BB238" s="69"/>
    </row>
    <row r="239" spans="51:54" x14ac:dyDescent="0.2">
      <c r="AY239" s="69"/>
      <c r="AZ239" s="69"/>
      <c r="BA239" s="69"/>
      <c r="BB239" s="69"/>
    </row>
    <row r="240" spans="51:54" x14ac:dyDescent="0.2">
      <c r="AY240" s="69"/>
      <c r="AZ240" s="69"/>
      <c r="BA240" s="69"/>
      <c r="BB240" s="69"/>
    </row>
    <row r="241" spans="51:54" x14ac:dyDescent="0.2">
      <c r="AY241" s="69"/>
      <c r="AZ241" s="69"/>
      <c r="BA241" s="69"/>
      <c r="BB241" s="69"/>
    </row>
    <row r="242" spans="51:54" x14ac:dyDescent="0.2">
      <c r="AY242" s="69"/>
      <c r="AZ242" s="69"/>
      <c r="BA242" s="69"/>
      <c r="BB242" s="69"/>
    </row>
    <row r="243" spans="51:54" x14ac:dyDescent="0.2">
      <c r="AY243" s="69"/>
      <c r="AZ243" s="69"/>
      <c r="BA243" s="69"/>
      <c r="BB243" s="69"/>
    </row>
    <row r="244" spans="51:54" x14ac:dyDescent="0.2">
      <c r="AY244" s="69"/>
      <c r="AZ244" s="69"/>
      <c r="BA244" s="69"/>
      <c r="BB244" s="69"/>
    </row>
    <row r="245" spans="51:54" x14ac:dyDescent="0.2">
      <c r="AY245" s="69"/>
      <c r="AZ245" s="69"/>
      <c r="BA245" s="69"/>
      <c r="BB245" s="69"/>
    </row>
    <row r="246" spans="51:54" x14ac:dyDescent="0.2">
      <c r="AY246" s="69"/>
      <c r="AZ246" s="69"/>
      <c r="BA246" s="69"/>
      <c r="BB246" s="69"/>
    </row>
    <row r="247" spans="51:54" x14ac:dyDescent="0.2">
      <c r="AY247" s="69"/>
      <c r="AZ247" s="69"/>
      <c r="BA247" s="69"/>
      <c r="BB247" s="69"/>
    </row>
    <row r="248" spans="51:54" x14ac:dyDescent="0.2">
      <c r="AY248" s="69"/>
      <c r="AZ248" s="69"/>
      <c r="BA248" s="69"/>
      <c r="BB248" s="69"/>
    </row>
    <row r="249" spans="51:54" x14ac:dyDescent="0.2">
      <c r="AY249" s="69"/>
      <c r="AZ249" s="69"/>
      <c r="BA249" s="69"/>
      <c r="BB249" s="69"/>
    </row>
    <row r="250" spans="51:54" x14ac:dyDescent="0.2">
      <c r="AY250" s="69"/>
      <c r="AZ250" s="69"/>
      <c r="BA250" s="69"/>
      <c r="BB250" s="69"/>
    </row>
    <row r="251" spans="51:54" x14ac:dyDescent="0.2">
      <c r="AY251" s="69"/>
      <c r="AZ251" s="69"/>
      <c r="BA251" s="69"/>
      <c r="BB251" s="69"/>
    </row>
    <row r="252" spans="51:54" x14ac:dyDescent="0.2">
      <c r="AY252" s="69"/>
      <c r="AZ252" s="69"/>
      <c r="BA252" s="69"/>
      <c r="BB252" s="69"/>
    </row>
    <row r="253" spans="51:54" x14ac:dyDescent="0.2">
      <c r="AY253" s="69"/>
      <c r="AZ253" s="69"/>
      <c r="BA253" s="69"/>
      <c r="BB253" s="69"/>
    </row>
    <row r="254" spans="51:54" x14ac:dyDescent="0.2">
      <c r="AY254" s="69"/>
      <c r="AZ254" s="69"/>
      <c r="BA254" s="69"/>
      <c r="BB254" s="69"/>
    </row>
    <row r="255" spans="51:54" x14ac:dyDescent="0.2">
      <c r="AY255" s="69"/>
      <c r="AZ255" s="69"/>
      <c r="BA255" s="69"/>
      <c r="BB255" s="69"/>
    </row>
    <row r="256" spans="51:54" x14ac:dyDescent="0.2">
      <c r="AY256" s="69"/>
      <c r="AZ256" s="69"/>
      <c r="BA256" s="69"/>
      <c r="BB256" s="69"/>
    </row>
    <row r="257" spans="51:54" x14ac:dyDescent="0.2">
      <c r="AY257" s="69"/>
      <c r="AZ257" s="69"/>
      <c r="BA257" s="69"/>
      <c r="BB257" s="69"/>
    </row>
    <row r="258" spans="51:54" x14ac:dyDescent="0.2">
      <c r="AY258" s="69"/>
      <c r="AZ258" s="69"/>
      <c r="BA258" s="69"/>
      <c r="BB258" s="69"/>
    </row>
    <row r="259" spans="51:54" x14ac:dyDescent="0.2">
      <c r="AY259" s="69"/>
      <c r="AZ259" s="69"/>
      <c r="BA259" s="69"/>
      <c r="BB259" s="69"/>
    </row>
    <row r="260" spans="51:54" x14ac:dyDescent="0.2">
      <c r="AY260" s="69"/>
      <c r="AZ260" s="69"/>
      <c r="BA260" s="69"/>
      <c r="BB260" s="69"/>
    </row>
    <row r="261" spans="51:54" x14ac:dyDescent="0.2">
      <c r="AY261" s="69"/>
      <c r="AZ261" s="69"/>
      <c r="BA261" s="69"/>
      <c r="BB261" s="69"/>
    </row>
    <row r="262" spans="51:54" x14ac:dyDescent="0.2">
      <c r="AY262" s="69"/>
      <c r="AZ262" s="69"/>
      <c r="BA262" s="69"/>
      <c r="BB262" s="69"/>
    </row>
    <row r="263" spans="51:54" x14ac:dyDescent="0.2">
      <c r="AY263" s="69"/>
      <c r="AZ263" s="69"/>
      <c r="BA263" s="69"/>
      <c r="BB263" s="69"/>
    </row>
    <row r="264" spans="51:54" x14ac:dyDescent="0.2">
      <c r="AY264" s="69"/>
      <c r="AZ264" s="69"/>
      <c r="BA264" s="69"/>
      <c r="BB264" s="69"/>
    </row>
    <row r="265" spans="51:54" x14ac:dyDescent="0.2">
      <c r="AY265" s="69"/>
      <c r="AZ265" s="69"/>
      <c r="BA265" s="69"/>
      <c r="BB265" s="69"/>
    </row>
    <row r="266" spans="51:54" x14ac:dyDescent="0.2">
      <c r="AY266" s="69"/>
      <c r="AZ266" s="69"/>
      <c r="BA266" s="69"/>
      <c r="BB266" s="69"/>
    </row>
    <row r="267" spans="51:54" x14ac:dyDescent="0.2">
      <c r="AY267" s="69"/>
      <c r="AZ267" s="69"/>
      <c r="BA267" s="69"/>
      <c r="BB267" s="69"/>
    </row>
    <row r="268" spans="51:54" x14ac:dyDescent="0.2">
      <c r="AY268" s="69"/>
      <c r="AZ268" s="69"/>
      <c r="BA268" s="69"/>
      <c r="BB268" s="69"/>
    </row>
    <row r="269" spans="51:54" x14ac:dyDescent="0.2">
      <c r="AY269" s="69"/>
      <c r="AZ269" s="69"/>
      <c r="BA269" s="69"/>
      <c r="BB269" s="69"/>
    </row>
    <row r="270" spans="51:54" x14ac:dyDescent="0.2">
      <c r="AY270" s="69"/>
      <c r="AZ270" s="69"/>
      <c r="BA270" s="69"/>
      <c r="BB270" s="69"/>
    </row>
    <row r="271" spans="51:54" x14ac:dyDescent="0.2">
      <c r="AY271" s="69"/>
      <c r="AZ271" s="69"/>
      <c r="BA271" s="69"/>
      <c r="BB271" s="69"/>
    </row>
    <row r="272" spans="51:54" x14ac:dyDescent="0.2">
      <c r="AY272" s="69"/>
      <c r="AZ272" s="69"/>
      <c r="BA272" s="69"/>
      <c r="BB272" s="69"/>
    </row>
    <row r="273" spans="51:54" x14ac:dyDescent="0.2">
      <c r="AY273" s="69"/>
      <c r="AZ273" s="69"/>
      <c r="BA273" s="69"/>
      <c r="BB273" s="69"/>
    </row>
    <row r="274" spans="51:54" x14ac:dyDescent="0.2">
      <c r="AY274" s="69"/>
      <c r="AZ274" s="69"/>
      <c r="BA274" s="69"/>
      <c r="BB274" s="69"/>
    </row>
    <row r="275" spans="51:54" x14ac:dyDescent="0.2">
      <c r="AY275" s="69"/>
      <c r="AZ275" s="69"/>
      <c r="BA275" s="69"/>
      <c r="BB275" s="69"/>
    </row>
    <row r="276" spans="51:54" x14ac:dyDescent="0.2">
      <c r="AY276" s="69"/>
      <c r="AZ276" s="69"/>
      <c r="BA276" s="69"/>
      <c r="BB276" s="69"/>
    </row>
    <row r="277" spans="51:54" x14ac:dyDescent="0.2">
      <c r="AY277" s="69"/>
      <c r="AZ277" s="69"/>
      <c r="BA277" s="69"/>
      <c r="BB277" s="69"/>
    </row>
    <row r="278" spans="51:54" x14ac:dyDescent="0.2">
      <c r="AY278" s="69"/>
      <c r="AZ278" s="69"/>
      <c r="BA278" s="69"/>
      <c r="BB278" s="69"/>
    </row>
    <row r="279" spans="51:54" x14ac:dyDescent="0.2">
      <c r="AY279" s="69"/>
      <c r="AZ279" s="69"/>
      <c r="BA279" s="69"/>
      <c r="BB279" s="69"/>
    </row>
    <row r="280" spans="51:54" x14ac:dyDescent="0.2">
      <c r="AY280" s="69"/>
      <c r="AZ280" s="69"/>
      <c r="BA280" s="69"/>
      <c r="BB280" s="69"/>
    </row>
    <row r="281" spans="51:54" x14ac:dyDescent="0.2">
      <c r="AY281" s="69"/>
      <c r="AZ281" s="69"/>
      <c r="BA281" s="69"/>
      <c r="BB281" s="69"/>
    </row>
    <row r="282" spans="51:54" x14ac:dyDescent="0.2">
      <c r="AY282" s="69"/>
      <c r="AZ282" s="69"/>
      <c r="BA282" s="69"/>
      <c r="BB282" s="69"/>
    </row>
    <row r="283" spans="51:54" x14ac:dyDescent="0.2">
      <c r="AY283" s="69"/>
      <c r="AZ283" s="69"/>
      <c r="BA283" s="69"/>
      <c r="BB283" s="69"/>
    </row>
    <row r="284" spans="51:54" x14ac:dyDescent="0.2">
      <c r="AY284" s="69"/>
      <c r="AZ284" s="69"/>
      <c r="BA284" s="69"/>
      <c r="BB284" s="69"/>
    </row>
    <row r="285" spans="51:54" x14ac:dyDescent="0.2">
      <c r="AY285" s="69"/>
      <c r="AZ285" s="69"/>
      <c r="BA285" s="69"/>
      <c r="BB285" s="69"/>
    </row>
    <row r="286" spans="51:54" x14ac:dyDescent="0.2">
      <c r="AY286" s="69"/>
      <c r="AZ286" s="69"/>
      <c r="BA286" s="69"/>
      <c r="BB286" s="69"/>
    </row>
    <row r="287" spans="51:54" x14ac:dyDescent="0.2">
      <c r="AY287" s="69"/>
      <c r="AZ287" s="69"/>
      <c r="BA287" s="69"/>
      <c r="BB287" s="69"/>
    </row>
    <row r="288" spans="51:54" x14ac:dyDescent="0.2">
      <c r="AY288" s="69"/>
      <c r="AZ288" s="69"/>
      <c r="BA288" s="69"/>
      <c r="BB288" s="69"/>
    </row>
    <row r="289" spans="51:54" x14ac:dyDescent="0.2">
      <c r="AY289" s="69"/>
      <c r="AZ289" s="69"/>
      <c r="BA289" s="69"/>
      <c r="BB289" s="69"/>
    </row>
    <row r="290" spans="51:54" x14ac:dyDescent="0.2">
      <c r="AY290" s="69"/>
      <c r="AZ290" s="69"/>
      <c r="BA290" s="69"/>
      <c r="BB290" s="69"/>
    </row>
    <row r="291" spans="51:54" x14ac:dyDescent="0.2">
      <c r="AY291" s="69"/>
      <c r="AZ291" s="69"/>
      <c r="BA291" s="69"/>
      <c r="BB291" s="69"/>
    </row>
    <row r="292" spans="51:54" x14ac:dyDescent="0.2">
      <c r="AY292" s="69"/>
      <c r="AZ292" s="69"/>
      <c r="BA292" s="69"/>
      <c r="BB292" s="69"/>
    </row>
    <row r="293" spans="51:54" x14ac:dyDescent="0.2">
      <c r="AY293" s="69"/>
      <c r="AZ293" s="69"/>
      <c r="BA293" s="69"/>
      <c r="BB293" s="69"/>
    </row>
    <row r="294" spans="51:54" x14ac:dyDescent="0.2">
      <c r="AY294" s="69"/>
      <c r="AZ294" s="69"/>
      <c r="BA294" s="69"/>
      <c r="BB294" s="69"/>
    </row>
    <row r="295" spans="51:54" x14ac:dyDescent="0.2">
      <c r="AY295" s="69"/>
      <c r="AZ295" s="69"/>
      <c r="BA295" s="69"/>
      <c r="BB295" s="69"/>
    </row>
    <row r="296" spans="51:54" x14ac:dyDescent="0.2">
      <c r="AY296" s="69"/>
      <c r="AZ296" s="69"/>
      <c r="BA296" s="69"/>
      <c r="BB296" s="69"/>
    </row>
    <row r="297" spans="51:54" x14ac:dyDescent="0.2">
      <c r="AY297" s="69"/>
      <c r="AZ297" s="69"/>
      <c r="BA297" s="69"/>
      <c r="BB297" s="69"/>
    </row>
    <row r="298" spans="51:54" x14ac:dyDescent="0.2">
      <c r="AY298" s="69"/>
      <c r="AZ298" s="69"/>
      <c r="BA298" s="69"/>
      <c r="BB298" s="69"/>
    </row>
    <row r="299" spans="51:54" x14ac:dyDescent="0.2">
      <c r="AY299" s="69"/>
      <c r="AZ299" s="69"/>
      <c r="BA299" s="69"/>
      <c r="BB299" s="69"/>
    </row>
    <row r="300" spans="51:54" x14ac:dyDescent="0.2">
      <c r="AY300" s="69"/>
      <c r="AZ300" s="69"/>
      <c r="BA300" s="69"/>
      <c r="BB300" s="69"/>
    </row>
    <row r="301" spans="51:54" x14ac:dyDescent="0.2">
      <c r="AY301" s="69"/>
      <c r="AZ301" s="69"/>
      <c r="BA301" s="69"/>
      <c r="BB301" s="69"/>
    </row>
    <row r="302" spans="51:54" x14ac:dyDescent="0.2">
      <c r="AY302" s="69"/>
      <c r="AZ302" s="69"/>
      <c r="BA302" s="69"/>
      <c r="BB302" s="69"/>
    </row>
    <row r="303" spans="51:54" x14ac:dyDescent="0.2">
      <c r="AY303" s="69"/>
      <c r="AZ303" s="69"/>
      <c r="BA303" s="69"/>
      <c r="BB303" s="69"/>
    </row>
    <row r="304" spans="51:54" x14ac:dyDescent="0.2">
      <c r="AY304" s="69"/>
      <c r="AZ304" s="69"/>
      <c r="BA304" s="69"/>
      <c r="BB304" s="69"/>
    </row>
    <row r="305" spans="51:54" x14ac:dyDescent="0.2">
      <c r="AY305" s="69"/>
      <c r="AZ305" s="69"/>
      <c r="BA305" s="69"/>
      <c r="BB305" s="69"/>
    </row>
    <row r="306" spans="51:54" x14ac:dyDescent="0.2">
      <c r="AY306" s="69"/>
      <c r="AZ306" s="69"/>
      <c r="BA306" s="69"/>
      <c r="BB306" s="69"/>
    </row>
    <row r="307" spans="51:54" x14ac:dyDescent="0.2">
      <c r="AY307" s="69"/>
      <c r="AZ307" s="69"/>
      <c r="BA307" s="69"/>
      <c r="BB307" s="69"/>
    </row>
    <row r="308" spans="51:54" x14ac:dyDescent="0.2">
      <c r="AY308" s="69"/>
      <c r="AZ308" s="69"/>
      <c r="BA308" s="69"/>
      <c r="BB308" s="69"/>
    </row>
    <row r="309" spans="51:54" x14ac:dyDescent="0.2">
      <c r="AY309" s="69"/>
      <c r="AZ309" s="69"/>
      <c r="BA309" s="69"/>
      <c r="BB309" s="69"/>
    </row>
    <row r="310" spans="51:54" x14ac:dyDescent="0.2">
      <c r="AY310" s="69"/>
      <c r="AZ310" s="69"/>
      <c r="BA310" s="69"/>
      <c r="BB310" s="69"/>
    </row>
    <row r="311" spans="51:54" x14ac:dyDescent="0.2">
      <c r="AY311" s="69"/>
      <c r="AZ311" s="69"/>
      <c r="BA311" s="69"/>
      <c r="BB311" s="69"/>
    </row>
    <row r="312" spans="51:54" x14ac:dyDescent="0.2">
      <c r="AY312" s="69"/>
      <c r="AZ312" s="69"/>
      <c r="BA312" s="69"/>
      <c r="BB312" s="69"/>
    </row>
    <row r="313" spans="51:54" x14ac:dyDescent="0.2">
      <c r="AY313" s="69"/>
      <c r="AZ313" s="69"/>
      <c r="BA313" s="69"/>
      <c r="BB313" s="69"/>
    </row>
    <row r="314" spans="51:54" x14ac:dyDescent="0.2">
      <c r="AY314" s="69"/>
      <c r="AZ314" s="69"/>
      <c r="BA314" s="69"/>
      <c r="BB314" s="69"/>
    </row>
    <row r="315" spans="51:54" x14ac:dyDescent="0.2">
      <c r="AY315" s="69"/>
      <c r="AZ315" s="69"/>
      <c r="BA315" s="69"/>
      <c r="BB315" s="69"/>
    </row>
    <row r="316" spans="51:54" x14ac:dyDescent="0.2">
      <c r="AY316" s="69"/>
      <c r="AZ316" s="69"/>
      <c r="BA316" s="69"/>
      <c r="BB316" s="69"/>
    </row>
    <row r="317" spans="51:54" x14ac:dyDescent="0.2">
      <c r="AY317" s="69"/>
      <c r="AZ317" s="69"/>
      <c r="BA317" s="69"/>
      <c r="BB317" s="69"/>
    </row>
    <row r="318" spans="51:54" x14ac:dyDescent="0.2">
      <c r="AY318" s="69"/>
      <c r="AZ318" s="69"/>
      <c r="BA318" s="69"/>
      <c r="BB318" s="69"/>
    </row>
    <row r="319" spans="51:54" x14ac:dyDescent="0.2">
      <c r="AY319" s="69"/>
      <c r="AZ319" s="69"/>
      <c r="BA319" s="69"/>
      <c r="BB319" s="69"/>
    </row>
    <row r="320" spans="51:54" x14ac:dyDescent="0.2">
      <c r="AY320" s="69"/>
      <c r="AZ320" s="69"/>
      <c r="BA320" s="69"/>
      <c r="BB320" s="69"/>
    </row>
    <row r="321" spans="51:54" x14ac:dyDescent="0.2">
      <c r="AY321" s="69"/>
      <c r="AZ321" s="69"/>
      <c r="BA321" s="69"/>
      <c r="BB321" s="69"/>
    </row>
    <row r="322" spans="51:54" x14ac:dyDescent="0.2">
      <c r="AY322" s="69"/>
      <c r="AZ322" s="69"/>
      <c r="BA322" s="69"/>
      <c r="BB322" s="69"/>
    </row>
    <row r="323" spans="51:54" x14ac:dyDescent="0.2">
      <c r="AY323" s="69"/>
      <c r="AZ323" s="69"/>
      <c r="BA323" s="69"/>
      <c r="BB323" s="69"/>
    </row>
    <row r="324" spans="51:54" x14ac:dyDescent="0.2">
      <c r="AY324" s="69"/>
      <c r="AZ324" s="69"/>
      <c r="BA324" s="69"/>
      <c r="BB324" s="69"/>
    </row>
    <row r="325" spans="51:54" x14ac:dyDescent="0.2">
      <c r="AY325" s="69"/>
      <c r="AZ325" s="69"/>
      <c r="BA325" s="69"/>
      <c r="BB325" s="69"/>
    </row>
    <row r="326" spans="51:54" x14ac:dyDescent="0.2">
      <c r="AY326" s="69"/>
      <c r="AZ326" s="69"/>
      <c r="BA326" s="69"/>
      <c r="BB326" s="69"/>
    </row>
    <row r="327" spans="51:54" x14ac:dyDescent="0.2">
      <c r="AY327" s="69"/>
      <c r="AZ327" s="69"/>
      <c r="BA327" s="69"/>
      <c r="BB327" s="69"/>
    </row>
    <row r="328" spans="51:54" x14ac:dyDescent="0.2">
      <c r="AY328" s="69"/>
      <c r="AZ328" s="69"/>
      <c r="BA328" s="69"/>
      <c r="BB328" s="69"/>
    </row>
    <row r="329" spans="51:54" x14ac:dyDescent="0.2">
      <c r="AY329" s="69"/>
      <c r="AZ329" s="69"/>
      <c r="BA329" s="69"/>
      <c r="BB329" s="69"/>
    </row>
    <row r="330" spans="51:54" x14ac:dyDescent="0.2">
      <c r="AY330" s="69"/>
      <c r="AZ330" s="69"/>
      <c r="BA330" s="69"/>
      <c r="BB330" s="69"/>
    </row>
    <row r="331" spans="51:54" x14ac:dyDescent="0.2">
      <c r="AY331" s="69"/>
      <c r="AZ331" s="69"/>
      <c r="BA331" s="69"/>
      <c r="BB331" s="69"/>
    </row>
    <row r="332" spans="51:54" x14ac:dyDescent="0.2">
      <c r="AY332" s="69"/>
      <c r="AZ332" s="69"/>
      <c r="BA332" s="69"/>
      <c r="BB332" s="69"/>
    </row>
    <row r="333" spans="51:54" x14ac:dyDescent="0.2">
      <c r="AY333" s="69"/>
      <c r="AZ333" s="69"/>
      <c r="BA333" s="69"/>
      <c r="BB333" s="69"/>
    </row>
    <row r="334" spans="51:54" x14ac:dyDescent="0.2">
      <c r="AY334" s="69"/>
      <c r="AZ334" s="69"/>
      <c r="BA334" s="69"/>
      <c r="BB334" s="69"/>
    </row>
    <row r="335" spans="51:54" x14ac:dyDescent="0.2">
      <c r="AY335" s="69"/>
      <c r="AZ335" s="69"/>
      <c r="BA335" s="69"/>
      <c r="BB335" s="69"/>
    </row>
    <row r="336" spans="51:54" x14ac:dyDescent="0.2">
      <c r="AY336" s="69"/>
      <c r="AZ336" s="69"/>
      <c r="BA336" s="69"/>
      <c r="BB336" s="69"/>
    </row>
    <row r="337" spans="51:54" x14ac:dyDescent="0.2">
      <c r="AY337" s="69"/>
      <c r="AZ337" s="69"/>
      <c r="BA337" s="69"/>
      <c r="BB337" s="69"/>
    </row>
    <row r="338" spans="51:54" x14ac:dyDescent="0.2">
      <c r="AY338" s="69"/>
      <c r="AZ338" s="69"/>
      <c r="BA338" s="69"/>
      <c r="BB338" s="69"/>
    </row>
    <row r="339" spans="51:54" x14ac:dyDescent="0.2">
      <c r="AY339" s="69"/>
      <c r="AZ339" s="69"/>
      <c r="BA339" s="69"/>
      <c r="BB339" s="69"/>
    </row>
    <row r="340" spans="51:54" x14ac:dyDescent="0.2">
      <c r="AY340" s="69"/>
      <c r="AZ340" s="69"/>
      <c r="BA340" s="69"/>
      <c r="BB340" s="69"/>
    </row>
    <row r="341" spans="51:54" x14ac:dyDescent="0.2">
      <c r="AY341" s="69"/>
      <c r="AZ341" s="69"/>
      <c r="BA341" s="69"/>
      <c r="BB341" s="69"/>
    </row>
    <row r="342" spans="51:54" x14ac:dyDescent="0.2">
      <c r="AY342" s="69"/>
      <c r="AZ342" s="69"/>
      <c r="BA342" s="69"/>
      <c r="BB342" s="69"/>
    </row>
    <row r="343" spans="51:54" x14ac:dyDescent="0.2">
      <c r="AY343" s="69"/>
      <c r="AZ343" s="69"/>
      <c r="BA343" s="69"/>
      <c r="BB343" s="69"/>
    </row>
    <row r="344" spans="51:54" x14ac:dyDescent="0.2">
      <c r="AY344" s="69"/>
      <c r="AZ344" s="69"/>
      <c r="BA344" s="69"/>
      <c r="BB344" s="69"/>
    </row>
    <row r="345" spans="51:54" x14ac:dyDescent="0.2">
      <c r="AY345" s="69"/>
      <c r="AZ345" s="69"/>
      <c r="BA345" s="69"/>
      <c r="BB345" s="69"/>
    </row>
    <row r="346" spans="51:54" x14ac:dyDescent="0.2">
      <c r="AY346" s="69"/>
      <c r="AZ346" s="69"/>
      <c r="BA346" s="69"/>
      <c r="BB346" s="69"/>
    </row>
    <row r="347" spans="51:54" x14ac:dyDescent="0.2">
      <c r="AY347" s="69"/>
      <c r="AZ347" s="69"/>
      <c r="BA347" s="69"/>
      <c r="BB347" s="69"/>
    </row>
    <row r="348" spans="51:54" x14ac:dyDescent="0.2">
      <c r="AY348" s="69"/>
      <c r="AZ348" s="69"/>
      <c r="BA348" s="69"/>
      <c r="BB348" s="69"/>
    </row>
    <row r="349" spans="51:54" x14ac:dyDescent="0.2">
      <c r="AY349" s="69"/>
      <c r="AZ349" s="69"/>
      <c r="BA349" s="69"/>
      <c r="BB349" s="69"/>
    </row>
    <row r="350" spans="51:54" x14ac:dyDescent="0.2">
      <c r="AY350" s="69"/>
      <c r="AZ350" s="69"/>
      <c r="BA350" s="69"/>
      <c r="BB350" s="69"/>
    </row>
    <row r="351" spans="51:54" x14ac:dyDescent="0.2">
      <c r="AY351" s="69"/>
      <c r="AZ351" s="69"/>
      <c r="BA351" s="69"/>
      <c r="BB351" s="69"/>
    </row>
    <row r="352" spans="51:54" x14ac:dyDescent="0.2">
      <c r="AY352" s="69"/>
      <c r="AZ352" s="69"/>
      <c r="BA352" s="69"/>
      <c r="BB352" s="69"/>
    </row>
    <row r="353" spans="51:54" x14ac:dyDescent="0.2">
      <c r="AY353" s="69"/>
      <c r="AZ353" s="69"/>
      <c r="BA353" s="69"/>
      <c r="BB353" s="69"/>
    </row>
    <row r="354" spans="51:54" x14ac:dyDescent="0.2">
      <c r="AY354" s="69"/>
      <c r="AZ354" s="69"/>
      <c r="BA354" s="69"/>
      <c r="BB354" s="69"/>
    </row>
    <row r="355" spans="51:54" x14ac:dyDescent="0.2">
      <c r="AY355" s="69"/>
      <c r="AZ355" s="69"/>
      <c r="BA355" s="69"/>
      <c r="BB355" s="69"/>
    </row>
    <row r="356" spans="51:54" x14ac:dyDescent="0.2">
      <c r="AY356" s="69"/>
      <c r="AZ356" s="69"/>
      <c r="BA356" s="69"/>
      <c r="BB356" s="69"/>
    </row>
    <row r="357" spans="51:54" x14ac:dyDescent="0.2">
      <c r="AY357" s="69"/>
      <c r="AZ357" s="69"/>
      <c r="BA357" s="69"/>
      <c r="BB357" s="69"/>
    </row>
    <row r="358" spans="51:54" x14ac:dyDescent="0.2">
      <c r="AY358" s="69"/>
      <c r="AZ358" s="69"/>
      <c r="BA358" s="69"/>
      <c r="BB358" s="69"/>
    </row>
    <row r="359" spans="51:54" x14ac:dyDescent="0.2">
      <c r="AY359" s="69"/>
      <c r="AZ359" s="69"/>
      <c r="BA359" s="69"/>
      <c r="BB359" s="69"/>
    </row>
    <row r="360" spans="51:54" x14ac:dyDescent="0.2">
      <c r="AY360" s="69"/>
      <c r="AZ360" s="69"/>
      <c r="BA360" s="69"/>
      <c r="BB360" s="69"/>
    </row>
    <row r="361" spans="51:54" x14ac:dyDescent="0.2">
      <c r="AY361" s="69"/>
      <c r="AZ361" s="69"/>
      <c r="BA361" s="69"/>
      <c r="BB361" s="69"/>
    </row>
    <row r="362" spans="51:54" x14ac:dyDescent="0.2">
      <c r="AY362" s="69"/>
      <c r="AZ362" s="69"/>
      <c r="BA362" s="69"/>
      <c r="BB362" s="69"/>
    </row>
    <row r="363" spans="51:54" x14ac:dyDescent="0.2">
      <c r="AY363" s="69"/>
      <c r="AZ363" s="69"/>
      <c r="BA363" s="69"/>
      <c r="BB363" s="69"/>
    </row>
    <row r="364" spans="51:54" x14ac:dyDescent="0.2">
      <c r="AY364" s="69"/>
      <c r="AZ364" s="69"/>
      <c r="BA364" s="69"/>
      <c r="BB364" s="69"/>
    </row>
    <row r="365" spans="51:54" x14ac:dyDescent="0.2">
      <c r="AY365" s="69"/>
      <c r="AZ365" s="69"/>
      <c r="BA365" s="69"/>
      <c r="BB365" s="69"/>
    </row>
    <row r="366" spans="51:54" x14ac:dyDescent="0.2">
      <c r="AY366" s="69"/>
      <c r="AZ366" s="69"/>
      <c r="BA366" s="69"/>
      <c r="BB366" s="69"/>
    </row>
    <row r="367" spans="51:54" x14ac:dyDescent="0.2">
      <c r="AY367" s="69"/>
      <c r="AZ367" s="69"/>
      <c r="BA367" s="69"/>
      <c r="BB367" s="69"/>
    </row>
    <row r="368" spans="51:54" x14ac:dyDescent="0.2">
      <c r="AY368" s="69"/>
      <c r="AZ368" s="69"/>
      <c r="BA368" s="69"/>
      <c r="BB368" s="69"/>
    </row>
    <row r="369" spans="51:54" x14ac:dyDescent="0.2">
      <c r="AY369" s="69"/>
      <c r="AZ369" s="69"/>
      <c r="BA369" s="69"/>
      <c r="BB369" s="69"/>
    </row>
    <row r="370" spans="51:54" x14ac:dyDescent="0.2">
      <c r="AY370" s="69"/>
      <c r="AZ370" s="69"/>
      <c r="BA370" s="69"/>
      <c r="BB370" s="69"/>
    </row>
    <row r="371" spans="51:54" x14ac:dyDescent="0.2">
      <c r="AY371" s="69"/>
      <c r="AZ371" s="69"/>
      <c r="BA371" s="69"/>
      <c r="BB371" s="69"/>
    </row>
    <row r="372" spans="51:54" x14ac:dyDescent="0.2">
      <c r="AY372" s="69"/>
      <c r="AZ372" s="69"/>
      <c r="BA372" s="69"/>
      <c r="BB372" s="69"/>
    </row>
    <row r="373" spans="51:54" x14ac:dyDescent="0.2">
      <c r="AY373" s="69"/>
      <c r="AZ373" s="69"/>
      <c r="BA373" s="69"/>
      <c r="BB373" s="69"/>
    </row>
    <row r="374" spans="51:54" x14ac:dyDescent="0.2">
      <c r="AY374" s="69"/>
      <c r="AZ374" s="69"/>
      <c r="BA374" s="69"/>
      <c r="BB374" s="69"/>
    </row>
    <row r="375" spans="51:54" x14ac:dyDescent="0.2">
      <c r="AY375" s="69"/>
      <c r="AZ375" s="69"/>
      <c r="BA375" s="69"/>
      <c r="BB375" s="69"/>
    </row>
    <row r="376" spans="51:54" x14ac:dyDescent="0.2">
      <c r="AY376" s="69"/>
      <c r="AZ376" s="69"/>
      <c r="BA376" s="69"/>
      <c r="BB376" s="69"/>
    </row>
    <row r="377" spans="51:54" x14ac:dyDescent="0.2">
      <c r="AY377" s="69"/>
      <c r="AZ377" s="69"/>
      <c r="BA377" s="69"/>
      <c r="BB377" s="69"/>
    </row>
    <row r="378" spans="51:54" x14ac:dyDescent="0.2">
      <c r="AY378" s="69"/>
      <c r="AZ378" s="69"/>
      <c r="BA378" s="69"/>
      <c r="BB378" s="69"/>
    </row>
    <row r="379" spans="51:54" x14ac:dyDescent="0.2">
      <c r="AY379" s="69"/>
      <c r="AZ379" s="69"/>
      <c r="BA379" s="69"/>
      <c r="BB379" s="69"/>
    </row>
    <row r="380" spans="51:54" x14ac:dyDescent="0.2">
      <c r="AY380" s="69"/>
      <c r="AZ380" s="69"/>
      <c r="BA380" s="69"/>
      <c r="BB380" s="69"/>
    </row>
    <row r="381" spans="51:54" x14ac:dyDescent="0.2">
      <c r="AY381" s="69"/>
      <c r="AZ381" s="69"/>
      <c r="BA381" s="69"/>
      <c r="BB381" s="69"/>
    </row>
    <row r="382" spans="51:54" x14ac:dyDescent="0.2">
      <c r="AY382" s="69"/>
      <c r="AZ382" s="69"/>
      <c r="BA382" s="69"/>
      <c r="BB382" s="69"/>
    </row>
    <row r="383" spans="51:54" x14ac:dyDescent="0.2">
      <c r="AY383" s="69"/>
      <c r="AZ383" s="69"/>
      <c r="BA383" s="69"/>
      <c r="BB383" s="69"/>
    </row>
    <row r="384" spans="51:54" x14ac:dyDescent="0.2">
      <c r="AY384" s="69"/>
      <c r="AZ384" s="69"/>
      <c r="BA384" s="69"/>
      <c r="BB384" s="69"/>
    </row>
    <row r="385" spans="51:54" x14ac:dyDescent="0.2">
      <c r="AY385" s="69"/>
      <c r="AZ385" s="69"/>
      <c r="BA385" s="69"/>
      <c r="BB385" s="69"/>
    </row>
    <row r="386" spans="51:54" x14ac:dyDescent="0.2">
      <c r="AY386" s="69"/>
      <c r="AZ386" s="69"/>
      <c r="BA386" s="69"/>
      <c r="BB386" s="69"/>
    </row>
    <row r="387" spans="51:54" x14ac:dyDescent="0.2">
      <c r="AY387" s="69"/>
      <c r="AZ387" s="69"/>
      <c r="BA387" s="69"/>
      <c r="BB387" s="69"/>
    </row>
    <row r="388" spans="51:54" x14ac:dyDescent="0.2">
      <c r="AY388" s="69"/>
      <c r="AZ388" s="69"/>
      <c r="BA388" s="69"/>
      <c r="BB388" s="69"/>
    </row>
    <row r="389" spans="51:54" x14ac:dyDescent="0.2">
      <c r="AY389" s="69"/>
      <c r="AZ389" s="69"/>
      <c r="BA389" s="69"/>
      <c r="BB389" s="69"/>
    </row>
    <row r="390" spans="51:54" x14ac:dyDescent="0.2">
      <c r="AY390" s="69"/>
      <c r="AZ390" s="69"/>
      <c r="BA390" s="69"/>
      <c r="BB390" s="69"/>
    </row>
    <row r="391" spans="51:54" x14ac:dyDescent="0.2">
      <c r="AY391" s="69"/>
      <c r="AZ391" s="69"/>
      <c r="BA391" s="69"/>
      <c r="BB391" s="69"/>
    </row>
    <row r="392" spans="51:54" x14ac:dyDescent="0.2">
      <c r="AY392" s="69"/>
      <c r="AZ392" s="69"/>
      <c r="BA392" s="69"/>
      <c r="BB392" s="69"/>
    </row>
    <row r="393" spans="51:54" x14ac:dyDescent="0.2">
      <c r="AY393" s="69"/>
      <c r="AZ393" s="69"/>
      <c r="BA393" s="69"/>
      <c r="BB393" s="69"/>
    </row>
    <row r="394" spans="51:54" x14ac:dyDescent="0.2">
      <c r="AY394" s="69"/>
      <c r="AZ394" s="69"/>
      <c r="BA394" s="69"/>
      <c r="BB394" s="69"/>
    </row>
    <row r="395" spans="51:54" x14ac:dyDescent="0.2">
      <c r="AY395" s="69"/>
      <c r="AZ395" s="69"/>
      <c r="BA395" s="69"/>
      <c r="BB395" s="69"/>
    </row>
    <row r="396" spans="51:54" x14ac:dyDescent="0.2">
      <c r="AY396" s="69"/>
      <c r="AZ396" s="69"/>
      <c r="BA396" s="69"/>
      <c r="BB396" s="69"/>
    </row>
    <row r="397" spans="51:54" x14ac:dyDescent="0.2">
      <c r="AY397" s="69"/>
      <c r="AZ397" s="69"/>
      <c r="BA397" s="69"/>
      <c r="BB397" s="69"/>
    </row>
    <row r="398" spans="51:54" x14ac:dyDescent="0.2">
      <c r="AY398" s="69"/>
      <c r="AZ398" s="69"/>
      <c r="BA398" s="69"/>
      <c r="BB398" s="69"/>
    </row>
    <row r="399" spans="51:54" x14ac:dyDescent="0.2">
      <c r="AY399" s="69"/>
      <c r="AZ399" s="69"/>
      <c r="BA399" s="69"/>
      <c r="BB399" s="69"/>
    </row>
    <row r="400" spans="51:54" x14ac:dyDescent="0.2">
      <c r="AY400" s="69"/>
      <c r="AZ400" s="69"/>
      <c r="BA400" s="69"/>
      <c r="BB400" s="69"/>
    </row>
    <row r="401" spans="51:54" x14ac:dyDescent="0.2">
      <c r="AY401" s="69"/>
      <c r="AZ401" s="69"/>
      <c r="BA401" s="69"/>
      <c r="BB401" s="69"/>
    </row>
    <row r="402" spans="51:54" x14ac:dyDescent="0.2">
      <c r="AY402" s="69"/>
      <c r="AZ402" s="69"/>
      <c r="BA402" s="69"/>
      <c r="BB402" s="69"/>
    </row>
    <row r="403" spans="51:54" x14ac:dyDescent="0.2">
      <c r="AY403" s="69"/>
      <c r="AZ403" s="69"/>
      <c r="BA403" s="69"/>
      <c r="BB403" s="69"/>
    </row>
    <row r="404" spans="51:54" x14ac:dyDescent="0.2">
      <c r="AY404" s="69"/>
      <c r="AZ404" s="69"/>
      <c r="BA404" s="69"/>
      <c r="BB404" s="69"/>
    </row>
    <row r="405" spans="51:54" x14ac:dyDescent="0.2">
      <c r="AY405" s="69"/>
      <c r="AZ405" s="69"/>
      <c r="BA405" s="69"/>
      <c r="BB405" s="69"/>
    </row>
    <row r="406" spans="51:54" x14ac:dyDescent="0.2">
      <c r="AY406" s="69"/>
      <c r="AZ406" s="69"/>
      <c r="BA406" s="69"/>
      <c r="BB406" s="69"/>
    </row>
    <row r="407" spans="51:54" x14ac:dyDescent="0.2">
      <c r="AY407" s="69"/>
      <c r="AZ407" s="69"/>
      <c r="BA407" s="69"/>
      <c r="BB407" s="69"/>
    </row>
    <row r="408" spans="51:54" x14ac:dyDescent="0.2">
      <c r="AY408" s="69"/>
      <c r="AZ408" s="69"/>
      <c r="BA408" s="69"/>
      <c r="BB408" s="69"/>
    </row>
  </sheetData>
  <autoFilter ref="A11:BB85" xr:uid="{111E4D45-CB2E-4F72-8DC6-F4FD4F40CE8B}"/>
  <mergeCells count="231">
    <mergeCell ref="F10:H10"/>
    <mergeCell ref="F11:H11"/>
    <mergeCell ref="F12:H12"/>
    <mergeCell ref="F13:H13"/>
    <mergeCell ref="F14:H14"/>
    <mergeCell ref="K7:L7"/>
    <mergeCell ref="K8:L8"/>
    <mergeCell ref="Q1:Q2"/>
    <mergeCell ref="B2:G3"/>
    <mergeCell ref="K4:L4"/>
    <mergeCell ref="H4:I4"/>
    <mergeCell ref="K5:L6"/>
    <mergeCell ref="Q5:Q6"/>
    <mergeCell ref="F20:H20"/>
    <mergeCell ref="F21:H21"/>
    <mergeCell ref="F22:H22"/>
    <mergeCell ref="F23:H23"/>
    <mergeCell ref="F24:H24"/>
    <mergeCell ref="F15:H15"/>
    <mergeCell ref="F16:H16"/>
    <mergeCell ref="F17:H17"/>
    <mergeCell ref="F18:H18"/>
    <mergeCell ref="F19:H19"/>
    <mergeCell ref="F30:H30"/>
    <mergeCell ref="F31:H31"/>
    <mergeCell ref="F32:H32"/>
    <mergeCell ref="F33:H33"/>
    <mergeCell ref="F34:H34"/>
    <mergeCell ref="F25:H25"/>
    <mergeCell ref="F26:H26"/>
    <mergeCell ref="F27:H27"/>
    <mergeCell ref="F28:H28"/>
    <mergeCell ref="F29:H29"/>
    <mergeCell ref="F41:H41"/>
    <mergeCell ref="F42:H42"/>
    <mergeCell ref="F43:H43"/>
    <mergeCell ref="F44:H44"/>
    <mergeCell ref="F45:H45"/>
    <mergeCell ref="F35:H35"/>
    <mergeCell ref="F36:H36"/>
    <mergeCell ref="F37:H37"/>
    <mergeCell ref="F38:H38"/>
    <mergeCell ref="F40:H40"/>
    <mergeCell ref="F65:H65"/>
    <mergeCell ref="F51:H51"/>
    <mergeCell ref="F52:H52"/>
    <mergeCell ref="F53:H53"/>
    <mergeCell ref="F54:H54"/>
    <mergeCell ref="F55:H55"/>
    <mergeCell ref="F46:H46"/>
    <mergeCell ref="F47:H47"/>
    <mergeCell ref="F48:H48"/>
    <mergeCell ref="F49:H49"/>
    <mergeCell ref="F50:H50"/>
    <mergeCell ref="F63:H63"/>
    <mergeCell ref="M16:O16"/>
    <mergeCell ref="P16:R16"/>
    <mergeCell ref="J17:K17"/>
    <mergeCell ref="M17:O17"/>
    <mergeCell ref="P17:R17"/>
    <mergeCell ref="F66:H66"/>
    <mergeCell ref="M10:O10"/>
    <mergeCell ref="P10:R10"/>
    <mergeCell ref="J12:K12"/>
    <mergeCell ref="M12:O12"/>
    <mergeCell ref="P12:R12"/>
    <mergeCell ref="J13:K13"/>
    <mergeCell ref="M13:O13"/>
    <mergeCell ref="P13:R13"/>
    <mergeCell ref="J14:K14"/>
    <mergeCell ref="M14:O14"/>
    <mergeCell ref="P14:R14"/>
    <mergeCell ref="J15:K15"/>
    <mergeCell ref="M15:O15"/>
    <mergeCell ref="P15:R15"/>
    <mergeCell ref="J16:K16"/>
    <mergeCell ref="F56:H56"/>
    <mergeCell ref="F57:H57"/>
    <mergeCell ref="F58:H58"/>
    <mergeCell ref="J20:K20"/>
    <mergeCell ref="M20:O20"/>
    <mergeCell ref="P20:R20"/>
    <mergeCell ref="J21:K21"/>
    <mergeCell ref="M21:O21"/>
    <mergeCell ref="P21:R21"/>
    <mergeCell ref="J18:K18"/>
    <mergeCell ref="M18:O18"/>
    <mergeCell ref="P18:R18"/>
    <mergeCell ref="J19:K19"/>
    <mergeCell ref="M19:O19"/>
    <mergeCell ref="P19:R19"/>
    <mergeCell ref="J24:K24"/>
    <mergeCell ref="M24:O24"/>
    <mergeCell ref="P24:R24"/>
    <mergeCell ref="J25:K25"/>
    <mergeCell ref="M25:O25"/>
    <mergeCell ref="P25:R25"/>
    <mergeCell ref="J22:K22"/>
    <mergeCell ref="M22:O22"/>
    <mergeCell ref="P22:R22"/>
    <mergeCell ref="J23:K23"/>
    <mergeCell ref="M23:O23"/>
    <mergeCell ref="P23:R23"/>
    <mergeCell ref="J28:K28"/>
    <mergeCell ref="M28:O28"/>
    <mergeCell ref="P28:R28"/>
    <mergeCell ref="J29:K29"/>
    <mergeCell ref="M29:O29"/>
    <mergeCell ref="P29:R29"/>
    <mergeCell ref="J26:K26"/>
    <mergeCell ref="M26:O26"/>
    <mergeCell ref="P26:R26"/>
    <mergeCell ref="J27:K27"/>
    <mergeCell ref="M27:O27"/>
    <mergeCell ref="P27:R27"/>
    <mergeCell ref="J32:K32"/>
    <mergeCell ref="M32:O32"/>
    <mergeCell ref="P32:R32"/>
    <mergeCell ref="J33:K33"/>
    <mergeCell ref="M33:O33"/>
    <mergeCell ref="P33:R33"/>
    <mergeCell ref="J30:K30"/>
    <mergeCell ref="M30:O30"/>
    <mergeCell ref="P30:R30"/>
    <mergeCell ref="J31:K31"/>
    <mergeCell ref="M31:O31"/>
    <mergeCell ref="P31:R31"/>
    <mergeCell ref="J36:K36"/>
    <mergeCell ref="M36:O36"/>
    <mergeCell ref="P36:R36"/>
    <mergeCell ref="J37:K37"/>
    <mergeCell ref="M37:O37"/>
    <mergeCell ref="P37:R37"/>
    <mergeCell ref="J34:K34"/>
    <mergeCell ref="M34:O34"/>
    <mergeCell ref="P34:R34"/>
    <mergeCell ref="J35:K35"/>
    <mergeCell ref="M35:O35"/>
    <mergeCell ref="P35:R35"/>
    <mergeCell ref="J41:K41"/>
    <mergeCell ref="M41:O41"/>
    <mergeCell ref="P41:R41"/>
    <mergeCell ref="J42:K42"/>
    <mergeCell ref="M42:O42"/>
    <mergeCell ref="P42:R42"/>
    <mergeCell ref="J38:K38"/>
    <mergeCell ref="M38:O38"/>
    <mergeCell ref="P38:R38"/>
    <mergeCell ref="J40:K40"/>
    <mergeCell ref="M40:O40"/>
    <mergeCell ref="P40:R40"/>
    <mergeCell ref="J45:K45"/>
    <mergeCell ref="M45:O45"/>
    <mergeCell ref="P45:R45"/>
    <mergeCell ref="J46:K46"/>
    <mergeCell ref="M46:O46"/>
    <mergeCell ref="P46:R46"/>
    <mergeCell ref="J43:K43"/>
    <mergeCell ref="M43:O43"/>
    <mergeCell ref="P43:R43"/>
    <mergeCell ref="J44:K44"/>
    <mergeCell ref="M44:O44"/>
    <mergeCell ref="P44:R44"/>
    <mergeCell ref="J49:K49"/>
    <mergeCell ref="M49:O49"/>
    <mergeCell ref="P49:R49"/>
    <mergeCell ref="J50:K50"/>
    <mergeCell ref="M50:O50"/>
    <mergeCell ref="P50:R50"/>
    <mergeCell ref="J47:K47"/>
    <mergeCell ref="M47:O47"/>
    <mergeCell ref="P47:R47"/>
    <mergeCell ref="J48:K48"/>
    <mergeCell ref="M48:O48"/>
    <mergeCell ref="P48:R48"/>
    <mergeCell ref="J53:K53"/>
    <mergeCell ref="M53:O53"/>
    <mergeCell ref="P53:R53"/>
    <mergeCell ref="J54:K54"/>
    <mergeCell ref="M54:O54"/>
    <mergeCell ref="P54:R54"/>
    <mergeCell ref="J51:K51"/>
    <mergeCell ref="M51:O51"/>
    <mergeCell ref="P51:R51"/>
    <mergeCell ref="J52:K52"/>
    <mergeCell ref="M52:O52"/>
    <mergeCell ref="P52:R52"/>
    <mergeCell ref="T5:U9"/>
    <mergeCell ref="J66:K66"/>
    <mergeCell ref="M66:O66"/>
    <mergeCell ref="P66:R66"/>
    <mergeCell ref="M68:O68"/>
    <mergeCell ref="P68:R68"/>
    <mergeCell ref="J62:K62"/>
    <mergeCell ref="M62:O62"/>
    <mergeCell ref="P62:R62"/>
    <mergeCell ref="J65:K65"/>
    <mergeCell ref="M65:O65"/>
    <mergeCell ref="P65:R65"/>
    <mergeCell ref="J57:K57"/>
    <mergeCell ref="M57:O57"/>
    <mergeCell ref="P57:R57"/>
    <mergeCell ref="J58:K58"/>
    <mergeCell ref="M58:O58"/>
    <mergeCell ref="P58:R58"/>
    <mergeCell ref="J55:K55"/>
    <mergeCell ref="M55:O55"/>
    <mergeCell ref="P55:R55"/>
    <mergeCell ref="J56:K56"/>
    <mergeCell ref="M56:O56"/>
    <mergeCell ref="P56:R56"/>
    <mergeCell ref="J63:K63"/>
    <mergeCell ref="M63:O63"/>
    <mergeCell ref="P63:R63"/>
    <mergeCell ref="F64:H64"/>
    <mergeCell ref="J64:K64"/>
    <mergeCell ref="M64:O64"/>
    <mergeCell ref="P64:R64"/>
    <mergeCell ref="F59:H59"/>
    <mergeCell ref="J59:K59"/>
    <mergeCell ref="M59:O59"/>
    <mergeCell ref="P59:R59"/>
    <mergeCell ref="F60:H60"/>
    <mergeCell ref="J60:K60"/>
    <mergeCell ref="M60:O60"/>
    <mergeCell ref="P60:R60"/>
    <mergeCell ref="F61:H61"/>
    <mergeCell ref="J61:K61"/>
    <mergeCell ref="M61:O61"/>
    <mergeCell ref="P61:R61"/>
    <mergeCell ref="F62:H62"/>
  </mergeCells>
  <phoneticPr fontId="18" type="noConversion"/>
  <printOptions horizontalCentered="1"/>
  <pageMargins left="0.39370078740157483" right="0.39370078740157483" top="0.78740157480314965" bottom="0.39370078740157483" header="0.31496062992125984" footer="0.51181102362204722"/>
  <pageSetup paperSize="9" scale="43" orientation="landscape" r:id="rId1"/>
  <headerFooter alignWithMargins="0">
    <oddHeader>&amp;C&amp;"Arial,Negrito"&amp;12&amp;F</oddHeader>
    <oddFooter>&amp;C&amp;"Arial,Negrito"&amp;12&amp;A</oddFooter>
  </headerFooter>
  <rowBreaks count="1" manualBreakCount="1">
    <brk id="38" max="18" man="1"/>
  </rowBreaks>
  <ignoredErrors>
    <ignoredError sqref="I12:L13 I15:L66 J14:L14 C4:Q8" unlockedFormula="1"/>
    <ignoredError sqref="I14" formula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FEA30-AA14-4B2D-A105-08414CC0B69A}">
  <sheetPr>
    <pageSetUpPr fitToPage="1"/>
  </sheetPr>
  <dimension ref="A1:BB408"/>
  <sheetViews>
    <sheetView showGridLines="0" showZeros="0" zoomScaleNormal="100" zoomScaleSheetLayoutView="50" workbookViewId="0"/>
  </sheetViews>
  <sheetFormatPr defaultColWidth="21.7109375" defaultRowHeight="10.199999999999999" x14ac:dyDescent="0.2"/>
  <cols>
    <col min="1" max="1" width="9.28515625" style="71" customWidth="1"/>
    <col min="2" max="2" width="8.140625" style="71" customWidth="1"/>
    <col min="3" max="3" width="46.7109375" style="9" customWidth="1"/>
    <col min="4" max="4" width="15.42578125" style="9" customWidth="1"/>
    <col min="5" max="5" width="5.42578125" style="9" customWidth="1"/>
    <col min="6" max="6" width="6.85546875" style="9" customWidth="1"/>
    <col min="7" max="7" width="12.7109375" style="9" customWidth="1"/>
    <col min="8" max="8" width="6.42578125" style="9" customWidth="1"/>
    <col min="9" max="9" width="11.42578125" style="9" customWidth="1"/>
    <col min="10" max="10" width="11.85546875" style="9" customWidth="1"/>
    <col min="11" max="11" width="3.140625" style="9" customWidth="1"/>
    <col min="12" max="12" width="10.42578125" style="9" customWidth="1"/>
    <col min="13" max="15" width="12.28515625" style="9" customWidth="1"/>
    <col min="16" max="16" width="11.7109375" style="9" customWidth="1"/>
    <col min="17" max="18" width="10.42578125" style="9" customWidth="1"/>
    <col min="19" max="19" width="14.42578125" style="9" customWidth="1"/>
    <col min="20" max="20" width="4.42578125" style="48" customWidth="1"/>
    <col min="21" max="21" width="4.42578125" style="9" customWidth="1"/>
    <col min="22" max="22" width="2.140625" style="9" customWidth="1"/>
    <col min="23" max="25" width="14.7109375" style="9" customWidth="1"/>
    <col min="26" max="26" width="25" style="9" customWidth="1"/>
    <col min="27" max="27" width="22.28515625" style="9" customWidth="1"/>
    <col min="28" max="28" width="2.85546875" style="9" customWidth="1"/>
    <col min="29" max="29" width="18.140625" style="9" customWidth="1"/>
    <col min="30" max="30" width="17.42578125" style="9" customWidth="1"/>
    <col min="31" max="31" width="17.85546875" style="9" customWidth="1"/>
    <col min="32" max="32" width="17.42578125" style="9" customWidth="1"/>
    <col min="33" max="33" width="17.85546875" style="9" customWidth="1"/>
    <col min="34" max="34" width="2.85546875" style="9" customWidth="1"/>
    <col min="35" max="35" width="13.28515625" style="9" customWidth="1"/>
    <col min="36" max="36" width="17.42578125" style="9" customWidth="1"/>
    <col min="37" max="37" width="19.42578125" style="9" bestFit="1" customWidth="1"/>
    <col min="38" max="38" width="2.85546875" style="9" customWidth="1"/>
    <col min="39" max="39" width="13.28515625" style="9" customWidth="1"/>
    <col min="40" max="40" width="17.42578125" style="9" customWidth="1"/>
    <col min="41" max="41" width="19.42578125" style="9" bestFit="1" customWidth="1"/>
    <col min="42" max="42" width="2.85546875" style="9" customWidth="1"/>
    <col min="43" max="43" width="13.28515625" style="9" customWidth="1"/>
    <col min="44" max="44" width="17.42578125" style="9" customWidth="1"/>
    <col min="45" max="45" width="17.85546875" style="9" customWidth="1"/>
    <col min="46" max="46" width="2.85546875" style="9" customWidth="1"/>
    <col min="47" max="47" width="13.28515625" style="9" customWidth="1"/>
    <col min="48" max="48" width="19.140625" style="9" customWidth="1"/>
    <col min="49" max="49" width="20" style="9" customWidth="1"/>
    <col min="50" max="50" width="2.85546875" style="9" customWidth="1"/>
    <col min="51" max="51" width="13.28515625" style="9" customWidth="1"/>
    <col min="52" max="52" width="19.85546875" style="9" bestFit="1" customWidth="1"/>
    <col min="53" max="53" width="19.7109375" style="9" bestFit="1" customWidth="1"/>
    <col min="54" max="16384" width="21.7109375" style="9"/>
  </cols>
  <sheetData>
    <row r="1" spans="1:54" ht="13.2" customHeight="1" x14ac:dyDescent="0.2">
      <c r="A1" s="170"/>
      <c r="B1" s="171"/>
      <c r="C1" s="8"/>
      <c r="D1" s="8"/>
      <c r="E1" s="8"/>
      <c r="F1" s="8"/>
      <c r="G1" s="8"/>
      <c r="H1" s="222" t="s">
        <v>147</v>
      </c>
      <c r="I1" s="300"/>
      <c r="J1" s="223"/>
      <c r="K1" s="300" t="s">
        <v>146</v>
      </c>
      <c r="L1" s="301"/>
      <c r="M1" s="162" t="s">
        <v>75</v>
      </c>
      <c r="N1" s="154"/>
      <c r="O1" s="154"/>
      <c r="P1" s="155"/>
      <c r="Q1" s="883">
        <f>IF(OR(Q3=0,Q4=0),0,ROUND((Q3/Q4-1),4))</f>
        <v>0</v>
      </c>
      <c r="R1" s="141"/>
      <c r="S1" s="182"/>
      <c r="T1" s="7"/>
      <c r="U1" s="3"/>
    </row>
    <row r="2" spans="1:54" ht="13.2" customHeight="1" x14ac:dyDescent="0.2">
      <c r="A2" s="172"/>
      <c r="B2" s="885" t="s">
        <v>78</v>
      </c>
      <c r="C2" s="885"/>
      <c r="D2" s="885"/>
      <c r="E2" s="885"/>
      <c r="F2" s="885"/>
      <c r="G2" s="885"/>
      <c r="H2" s="152" t="s">
        <v>148</v>
      </c>
      <c r="I2" s="297"/>
      <c r="J2" s="299"/>
      <c r="K2" s="297" t="s">
        <v>145</v>
      </c>
      <c r="L2" s="298"/>
      <c r="M2" s="163" t="s">
        <v>73</v>
      </c>
      <c r="N2" s="160"/>
      <c r="O2" s="294"/>
      <c r="P2" s="159"/>
      <c r="Q2" s="884"/>
      <c r="R2" s="183"/>
      <c r="S2" s="184"/>
      <c r="T2" s="18"/>
    </row>
    <row r="3" spans="1:54" ht="13.2" customHeight="1" x14ac:dyDescent="0.2">
      <c r="A3" s="172"/>
      <c r="B3" s="885"/>
      <c r="C3" s="885"/>
      <c r="D3" s="885"/>
      <c r="E3" s="885"/>
      <c r="F3" s="885"/>
      <c r="G3" s="885"/>
      <c r="H3" s="224" t="s">
        <v>69</v>
      </c>
      <c r="I3" s="226"/>
      <c r="J3" s="225"/>
      <c r="K3" s="226" t="s">
        <v>104</v>
      </c>
      <c r="L3" s="227"/>
      <c r="M3" s="201" t="s">
        <v>101</v>
      </c>
      <c r="N3" s="158"/>
      <c r="O3" s="295" t="str">
        <f>IF(G8=0,"",IF(MONTH(G8)=1,12,(MONTH(G8)-1)))</f>
        <v/>
      </c>
      <c r="P3" s="293" t="str">
        <f>IF(G8=0,"",CONCATENATE("/  ",IF(MONTH(G8)=1,(YEAR(G8)-1),YEAR(G8))))</f>
        <v/>
      </c>
      <c r="Q3" s="289"/>
      <c r="R3" s="169" t="s">
        <v>72</v>
      </c>
      <c r="S3" s="150"/>
      <c r="T3" s="18"/>
    </row>
    <row r="4" spans="1:54" ht="13.2" customHeight="1" thickBot="1" x14ac:dyDescent="0.25">
      <c r="A4" s="19"/>
      <c r="B4" s="20"/>
      <c r="C4" s="21"/>
      <c r="D4" s="25"/>
      <c r="E4" s="27"/>
      <c r="F4" s="27"/>
      <c r="G4" s="27"/>
      <c r="H4" s="888">
        <f>G8</f>
        <v>0</v>
      </c>
      <c r="I4" s="889"/>
      <c r="J4" s="302"/>
      <c r="K4" s="886"/>
      <c r="L4" s="887"/>
      <c r="M4" s="143" t="s">
        <v>102</v>
      </c>
      <c r="N4" s="202"/>
      <c r="O4" s="296" t="str">
        <f>PROPOSTA!M3</f>
        <v/>
      </c>
      <c r="P4" s="278" t="str">
        <f>PROPOSTA!N3</f>
        <v/>
      </c>
      <c r="Q4" s="290">
        <f>PROPOSTA!O2</f>
        <v>0</v>
      </c>
      <c r="R4" s="149"/>
      <c r="S4" s="150"/>
      <c r="T4" s="18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Y4" s="69"/>
      <c r="AZ4" s="69"/>
      <c r="BA4" s="69"/>
      <c r="BB4" s="69"/>
    </row>
    <row r="5" spans="1:54" ht="14.4" customHeight="1" thickBot="1" x14ac:dyDescent="0.25">
      <c r="A5" s="173" t="s">
        <v>3</v>
      </c>
      <c r="B5" s="83"/>
      <c r="C5" s="310">
        <f>PROPOSTA!C6</f>
        <v>0</v>
      </c>
      <c r="D5" s="323"/>
      <c r="E5" s="324"/>
      <c r="F5" s="325" t="s">
        <v>59</v>
      </c>
      <c r="G5" s="305">
        <f>PROPOSTA!F6</f>
        <v>0</v>
      </c>
      <c r="H5" s="152" t="s">
        <v>68</v>
      </c>
      <c r="I5" s="153"/>
      <c r="J5" s="153"/>
      <c r="K5" s="894">
        <f>IF(OR(K7=0,K8=0),0,ROUND((K7/K8-1),4))</f>
        <v>0</v>
      </c>
      <c r="L5" s="895"/>
      <c r="M5" s="177" t="s">
        <v>70</v>
      </c>
      <c r="N5" s="203"/>
      <c r="O5" s="203"/>
      <c r="P5" s="46"/>
      <c r="Q5" s="883">
        <f>IF(OR(Q7=0,Q8=0),0,ROUND((Q7/Q8-1),4))</f>
        <v>0</v>
      </c>
      <c r="R5" s="148"/>
      <c r="S5" s="151"/>
      <c r="T5" s="829" t="s">
        <v>13</v>
      </c>
      <c r="U5" s="830"/>
      <c r="AU5" s="69"/>
      <c r="AV5" s="69"/>
      <c r="AY5" s="69"/>
      <c r="AZ5" s="69"/>
      <c r="BA5" s="69"/>
      <c r="BB5" s="69"/>
    </row>
    <row r="6" spans="1:54" ht="14.4" customHeight="1" x14ac:dyDescent="0.2">
      <c r="A6" s="146" t="s">
        <v>5</v>
      </c>
      <c r="B6" s="84"/>
      <c r="C6" s="308">
        <f>PROPOSTA!C7</f>
        <v>0</v>
      </c>
      <c r="D6" s="326"/>
      <c r="E6" s="327"/>
      <c r="F6" s="328" t="s">
        <v>60</v>
      </c>
      <c r="G6" s="306">
        <f>PROPOSTA!F7</f>
        <v>0</v>
      </c>
      <c r="H6" s="176" t="s">
        <v>71</v>
      </c>
      <c r="I6" s="153"/>
      <c r="J6" s="156"/>
      <c r="K6" s="896"/>
      <c r="L6" s="897"/>
      <c r="M6" s="178" t="s">
        <v>73</v>
      </c>
      <c r="N6" s="160"/>
      <c r="O6" s="294"/>
      <c r="P6" s="159"/>
      <c r="Q6" s="884"/>
      <c r="R6" s="164" t="s">
        <v>76</v>
      </c>
      <c r="S6" s="166">
        <f>Q1</f>
        <v>0</v>
      </c>
      <c r="T6" s="831"/>
      <c r="U6" s="832"/>
      <c r="AY6" s="69"/>
      <c r="AZ6" s="69"/>
      <c r="BA6" s="69"/>
      <c r="BB6" s="69"/>
    </row>
    <row r="7" spans="1:54" ht="14.4" customHeight="1" x14ac:dyDescent="0.2">
      <c r="A7" s="146" t="s">
        <v>77</v>
      </c>
      <c r="B7" s="84"/>
      <c r="C7" s="308">
        <f>PROPOSTA!I6</f>
        <v>0</v>
      </c>
      <c r="D7" s="326"/>
      <c r="E7" s="327"/>
      <c r="F7" s="329" t="s">
        <v>61</v>
      </c>
      <c r="G7" s="330"/>
      <c r="H7" s="142" t="s">
        <v>79</v>
      </c>
      <c r="I7" s="145"/>
      <c r="J7" s="174">
        <f>G8</f>
        <v>0</v>
      </c>
      <c r="K7" s="890"/>
      <c r="L7" s="891"/>
      <c r="M7" s="201" t="s">
        <v>101</v>
      </c>
      <c r="N7" s="158"/>
      <c r="O7" s="295" t="str">
        <f>IF(G8=0,"",IF(MONTH(G8)=1,12,(MONTH(G8)-1)))</f>
        <v/>
      </c>
      <c r="P7" s="293" t="str">
        <f>IF(G8=0,"",CONCATENATE("/  ",IF(MONTH(G8)=1,(YEAR(G8)-1),YEAR(G8))))</f>
        <v/>
      </c>
      <c r="Q7" s="289"/>
      <c r="R7" s="168" t="s">
        <v>58</v>
      </c>
      <c r="S7" s="157">
        <f>Q5</f>
        <v>0</v>
      </c>
      <c r="T7" s="831"/>
      <c r="U7" s="83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Y7" s="69"/>
      <c r="AZ7" s="69"/>
      <c r="BA7" s="69"/>
      <c r="BB7" s="69"/>
    </row>
    <row r="8" spans="1:54" ht="14.4" customHeight="1" thickBot="1" x14ac:dyDescent="0.25">
      <c r="A8" s="147" t="s">
        <v>7</v>
      </c>
      <c r="B8" s="85"/>
      <c r="C8" s="309">
        <f>PROPOSTA!C8</f>
        <v>0</v>
      </c>
      <c r="D8" s="331"/>
      <c r="E8" s="332"/>
      <c r="F8" s="333" t="s">
        <v>62</v>
      </c>
      <c r="G8" s="488"/>
      <c r="H8" s="143" t="s">
        <v>80</v>
      </c>
      <c r="I8" s="161"/>
      <c r="J8" s="175">
        <f>PROPOSTA!R6</f>
        <v>0</v>
      </c>
      <c r="K8" s="892">
        <f>PROPOSTA!V6</f>
        <v>0</v>
      </c>
      <c r="L8" s="893"/>
      <c r="M8" s="143" t="s">
        <v>102</v>
      </c>
      <c r="N8" s="202"/>
      <c r="O8" s="296" t="str">
        <f>PROPOSTA!M3</f>
        <v/>
      </c>
      <c r="P8" s="278" t="str">
        <f>PROPOSTA!N3</f>
        <v/>
      </c>
      <c r="Q8" s="290">
        <f>PROPOSTA!O3</f>
        <v>0</v>
      </c>
      <c r="R8" s="165" t="s">
        <v>74</v>
      </c>
      <c r="S8" s="167">
        <f>IF(Q5=0,0,ROUND((0.75*Q5+0.25*K5),4))</f>
        <v>0</v>
      </c>
      <c r="T8" s="831"/>
      <c r="U8" s="832"/>
      <c r="V8" s="199"/>
      <c r="AU8" s="69"/>
      <c r="AV8" s="69"/>
      <c r="AY8" s="69"/>
      <c r="AZ8" s="69"/>
      <c r="BA8" s="69"/>
      <c r="BB8" s="69"/>
    </row>
    <row r="9" spans="1:54" ht="15.6" customHeight="1" thickBot="1" x14ac:dyDescent="0.25">
      <c r="A9" s="139" t="s">
        <v>8</v>
      </c>
      <c r="B9" s="140" t="s">
        <v>9</v>
      </c>
      <c r="C9" s="138" t="s">
        <v>10</v>
      </c>
      <c r="D9" s="195"/>
      <c r="E9" s="129"/>
      <c r="F9" s="431" t="s">
        <v>162</v>
      </c>
      <c r="G9" s="431"/>
      <c r="H9" s="432"/>
      <c r="I9" s="37" t="s">
        <v>81</v>
      </c>
      <c r="J9" s="37"/>
      <c r="K9" s="181"/>
      <c r="L9" s="266"/>
      <c r="M9" s="185" t="s">
        <v>64</v>
      </c>
      <c r="N9" s="185"/>
      <c r="O9" s="291"/>
      <c r="P9" s="292" t="s">
        <v>65</v>
      </c>
      <c r="Q9" s="39"/>
      <c r="R9" s="128"/>
      <c r="S9" s="187" t="s">
        <v>66</v>
      </c>
      <c r="T9" s="881"/>
      <c r="U9" s="834"/>
      <c r="W9" s="263"/>
      <c r="X9" s="237"/>
      <c r="Y9" s="266"/>
      <c r="AY9" s="69"/>
      <c r="AZ9" s="69"/>
      <c r="BA9" s="69"/>
      <c r="BB9" s="69"/>
    </row>
    <row r="10" spans="1:54" ht="43.95" customHeight="1" thickBot="1" x14ac:dyDescent="0.25">
      <c r="A10" s="436" t="s">
        <v>14</v>
      </c>
      <c r="B10" s="437"/>
      <c r="C10" s="438"/>
      <c r="D10" s="439" t="s">
        <v>91</v>
      </c>
      <c r="E10" s="440" t="s">
        <v>23</v>
      </c>
      <c r="F10" s="877" t="s">
        <v>163</v>
      </c>
      <c r="G10" s="870"/>
      <c r="H10" s="871"/>
      <c r="I10" s="441" t="s">
        <v>82</v>
      </c>
      <c r="J10" s="442" t="s">
        <v>56</v>
      </c>
      <c r="K10" s="443"/>
      <c r="L10" s="444" t="s">
        <v>63</v>
      </c>
      <c r="M10" s="877" t="s">
        <v>164</v>
      </c>
      <c r="N10" s="870"/>
      <c r="O10" s="871"/>
      <c r="P10" s="869" t="s">
        <v>165</v>
      </c>
      <c r="Q10" s="870"/>
      <c r="R10" s="871"/>
      <c r="S10" s="445" t="s">
        <v>67</v>
      </c>
      <c r="T10" s="427" t="s">
        <v>15</v>
      </c>
      <c r="U10" s="90" t="s">
        <v>16</v>
      </c>
      <c r="W10" s="267" t="s">
        <v>139</v>
      </c>
      <c r="X10" s="269" t="s">
        <v>140</v>
      </c>
      <c r="Y10" s="268" t="s">
        <v>111</v>
      </c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Y10" s="69"/>
      <c r="AZ10" s="69"/>
      <c r="BA10" s="69"/>
      <c r="BB10" s="69"/>
    </row>
    <row r="11" spans="1:54" ht="10.8" thickBot="1" x14ac:dyDescent="0.25">
      <c r="A11" s="454"/>
      <c r="B11" s="403"/>
      <c r="C11" s="404" t="s">
        <v>17</v>
      </c>
      <c r="D11" s="455"/>
      <c r="E11" s="382"/>
      <c r="F11" s="882"/>
      <c r="G11" s="882"/>
      <c r="H11" s="882"/>
      <c r="I11" s="382"/>
      <c r="J11" s="382"/>
      <c r="K11" s="382"/>
      <c r="L11" s="382"/>
      <c r="M11" s="382"/>
      <c r="N11" s="382"/>
      <c r="O11" s="382"/>
      <c r="P11" s="382"/>
      <c r="Q11" s="382"/>
      <c r="R11" s="382"/>
      <c r="S11" s="383"/>
      <c r="T11" s="57" t="str">
        <f>IF(S11&gt;0,"X","")</f>
        <v/>
      </c>
      <c r="U11" s="46" t="str">
        <f>IF(T11="X","x",IF(P11&gt;0,"x",""))</f>
        <v/>
      </c>
      <c r="W11" s="450"/>
      <c r="X11" s="44"/>
      <c r="Y11" s="451"/>
      <c r="AU11" s="69"/>
      <c r="AV11" s="69"/>
      <c r="AY11" s="69"/>
      <c r="AZ11" s="69"/>
      <c r="BA11" s="69"/>
      <c r="BB11" s="69"/>
    </row>
    <row r="12" spans="1:54" ht="20.399999999999999" customHeight="1" x14ac:dyDescent="0.2">
      <c r="A12" s="414">
        <v>589420</v>
      </c>
      <c r="B12" s="417" t="s">
        <v>193</v>
      </c>
      <c r="C12" s="134" t="s">
        <v>171</v>
      </c>
      <c r="D12" s="193" t="s">
        <v>85</v>
      </c>
      <c r="E12" s="130" t="s">
        <v>18</v>
      </c>
      <c r="F12" s="878">
        <f>PROPOSTA!O12</f>
        <v>0</v>
      </c>
      <c r="G12" s="879">
        <f>PROPOSTA!Q12</f>
        <v>0</v>
      </c>
      <c r="H12" s="880"/>
      <c r="I12" s="412">
        <f t="shared" ref="I12:I13" si="0">$S$8</f>
        <v>0</v>
      </c>
      <c r="J12" s="861">
        <f>IF(F12=0,0,F12*(1+I12))</f>
        <v>0</v>
      </c>
      <c r="K12" s="861">
        <f>G12+J12</f>
        <v>0</v>
      </c>
      <c r="L12" s="413">
        <f>X12</f>
        <v>0</v>
      </c>
      <c r="M12" s="873">
        <f>IF(Y12="excesso","excesso",IF(L12=0,0,ROUND(L12*F12,2)))</f>
        <v>0</v>
      </c>
      <c r="N12" s="870"/>
      <c r="O12" s="871"/>
      <c r="P12" s="869">
        <f>IF(L12=0,0,ROUND(L12*J12,2))</f>
        <v>0</v>
      </c>
      <c r="Q12" s="870"/>
      <c r="R12" s="871"/>
      <c r="S12" s="497">
        <f>P12-M12</f>
        <v>0</v>
      </c>
      <c r="U12" s="46" t="str">
        <f>IF(T12="X","x",IF(P12&gt;0,"x",""))</f>
        <v/>
      </c>
      <c r="W12" s="264"/>
      <c r="X12" s="270">
        <f>IF(W12=0,0,IF(W12&lt;'med a'!W12,"pouco",IF(W12&gt;PROPOSTA!R12,"EXCESSO",W12-'med a'!W12)))</f>
        <v>0</v>
      </c>
      <c r="Y12" s="238">
        <f>IF('med a'!Y12-X12&lt;0,"excesso",'med a'!Y12-X12)</f>
        <v>0</v>
      </c>
      <c r="AY12" s="69"/>
      <c r="AZ12" s="69"/>
      <c r="BA12" s="69"/>
      <c r="BB12" s="69"/>
    </row>
    <row r="13" spans="1:54" x14ac:dyDescent="0.2">
      <c r="A13" s="49">
        <v>589190</v>
      </c>
      <c r="B13" s="50" t="s">
        <v>193</v>
      </c>
      <c r="C13" s="135" t="s">
        <v>172</v>
      </c>
      <c r="D13" s="194" t="s">
        <v>86</v>
      </c>
      <c r="E13" s="131" t="s">
        <v>18</v>
      </c>
      <c r="F13" s="856">
        <f>PROPOSTA!O13</f>
        <v>0</v>
      </c>
      <c r="G13" s="857">
        <f>PROPOSTA!Q13</f>
        <v>0</v>
      </c>
      <c r="H13" s="858"/>
      <c r="I13" s="179">
        <f t="shared" si="0"/>
        <v>0</v>
      </c>
      <c r="J13" s="859">
        <f t="shared" ref="J13:J38" si="1">IF(F13=0,0,F13*(1+I13))</f>
        <v>0</v>
      </c>
      <c r="K13" s="859">
        <f t="shared" ref="K13:K38" si="2">G13+J13</f>
        <v>0</v>
      </c>
      <c r="L13" s="275">
        <f t="shared" ref="L13:L31" si="3">X13</f>
        <v>0</v>
      </c>
      <c r="M13" s="852">
        <f>IF(Y13="excesso","excesso",IF(L13=0,0,ROUND(L13*F13,2)))</f>
        <v>0</v>
      </c>
      <c r="N13" s="853"/>
      <c r="O13" s="854"/>
      <c r="P13" s="855">
        <f>IF(L13=0,0,ROUND(L13*J13,2))</f>
        <v>0</v>
      </c>
      <c r="Q13" s="853"/>
      <c r="R13" s="854"/>
      <c r="S13" s="485">
        <f t="shared" ref="S13:S31" si="4">P13-M13</f>
        <v>0</v>
      </c>
      <c r="U13" s="46" t="str">
        <f t="shared" ref="U13:U66" si="5">IF(T13="X","x",IF(P13&gt;0,"x",""))</f>
        <v/>
      </c>
      <c r="W13" s="264"/>
      <c r="X13" s="270">
        <f>IF(W13=0,0,IF(W13&lt;'med a'!W13,"pouco",IF(W13&gt;PROPOSTA!R13,"EXCESSO",W13-'med a'!W13)))</f>
        <v>0</v>
      </c>
      <c r="Y13" s="239">
        <f>IF('med a'!Y13-X13&lt;0,"excesso",'med a'!Y13-X13)</f>
        <v>0</v>
      </c>
      <c r="Z13" s="46"/>
      <c r="AA13" s="46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Y13" s="69"/>
      <c r="AZ13" s="69"/>
      <c r="BA13" s="69"/>
      <c r="BB13" s="69"/>
    </row>
    <row r="14" spans="1:54" x14ac:dyDescent="0.2">
      <c r="A14" s="51">
        <v>589100</v>
      </c>
      <c r="B14" s="50" t="s">
        <v>193</v>
      </c>
      <c r="C14" s="136" t="s">
        <v>173</v>
      </c>
      <c r="D14" s="194" t="s">
        <v>76</v>
      </c>
      <c r="E14" s="131" t="s">
        <v>18</v>
      </c>
      <c r="F14" s="856">
        <f>PROPOSTA!O14</f>
        <v>0</v>
      </c>
      <c r="G14" s="857">
        <f>PROPOSTA!Q14</f>
        <v>0</v>
      </c>
      <c r="H14" s="858"/>
      <c r="I14" s="179">
        <f>$S$6</f>
        <v>0</v>
      </c>
      <c r="J14" s="859">
        <f t="shared" si="1"/>
        <v>0</v>
      </c>
      <c r="K14" s="859">
        <f t="shared" si="2"/>
        <v>0</v>
      </c>
      <c r="L14" s="275">
        <f t="shared" si="3"/>
        <v>0</v>
      </c>
      <c r="M14" s="852">
        <f t="shared" ref="M14:M38" si="6">IF(Y14="excesso","excesso",IF(L14=0,0,ROUND(L14*F14,2)))</f>
        <v>0</v>
      </c>
      <c r="N14" s="853"/>
      <c r="O14" s="854"/>
      <c r="P14" s="855">
        <f t="shared" ref="P14:P38" si="7">IF(L14=0,0,ROUND(L14*J14,2))</f>
        <v>0</v>
      </c>
      <c r="Q14" s="853"/>
      <c r="R14" s="854"/>
      <c r="S14" s="485">
        <f t="shared" si="4"/>
        <v>0</v>
      </c>
      <c r="U14" s="46" t="str">
        <f t="shared" si="5"/>
        <v/>
      </c>
      <c r="W14" s="264"/>
      <c r="X14" s="270">
        <f>IF(W14=0,0,IF(W14&lt;'med a'!W14,"pouco",IF(W14&gt;PROPOSTA!R14,"EXCESSO",W14-'med a'!W14)))</f>
        <v>0</v>
      </c>
      <c r="Y14" s="239">
        <f>IF('med a'!Y14-X14&lt;0,"excesso",'med a'!Y14-X14)</f>
        <v>0</v>
      </c>
      <c r="Z14" s="69"/>
      <c r="AA14" s="69"/>
      <c r="AU14" s="69"/>
      <c r="AV14" s="69"/>
      <c r="AY14" s="69"/>
      <c r="AZ14" s="69"/>
      <c r="BA14" s="69"/>
      <c r="BB14" s="69"/>
    </row>
    <row r="15" spans="1:54" x14ac:dyDescent="0.2">
      <c r="A15" s="49">
        <v>589420</v>
      </c>
      <c r="B15" s="50" t="s">
        <v>193</v>
      </c>
      <c r="C15" s="135" t="s">
        <v>174</v>
      </c>
      <c r="D15" s="194" t="s">
        <v>85</v>
      </c>
      <c r="E15" s="131" t="s">
        <v>18</v>
      </c>
      <c r="F15" s="856">
        <f>PROPOSTA!O15</f>
        <v>0</v>
      </c>
      <c r="G15" s="857">
        <f>PROPOSTA!Q15</f>
        <v>0</v>
      </c>
      <c r="H15" s="858"/>
      <c r="I15" s="179">
        <f t="shared" ref="I15:I24" si="8">$S$8</f>
        <v>0</v>
      </c>
      <c r="J15" s="859">
        <f t="shared" si="1"/>
        <v>0</v>
      </c>
      <c r="K15" s="859">
        <f t="shared" si="2"/>
        <v>0</v>
      </c>
      <c r="L15" s="275">
        <f t="shared" si="3"/>
        <v>0</v>
      </c>
      <c r="M15" s="852">
        <f t="shared" si="6"/>
        <v>0</v>
      </c>
      <c r="N15" s="853"/>
      <c r="O15" s="854"/>
      <c r="P15" s="855">
        <f t="shared" si="7"/>
        <v>0</v>
      </c>
      <c r="Q15" s="853"/>
      <c r="R15" s="854"/>
      <c r="S15" s="485">
        <f t="shared" si="4"/>
        <v>0</v>
      </c>
      <c r="U15" s="46" t="str">
        <f t="shared" si="5"/>
        <v/>
      </c>
      <c r="W15" s="265"/>
      <c r="X15" s="270">
        <f>IF(W15=0,0,IF(W15&lt;'med a'!W15,"pouco",IF(W15&gt;PROPOSTA!R15,"EXCESSO",W15-'med a'!W15)))</f>
        <v>0</v>
      </c>
      <c r="Y15" s="239">
        <f>IF('med a'!Y15-X15&lt;0,"excesso",'med a'!Y15-X15)</f>
        <v>0</v>
      </c>
      <c r="Z15" s="69"/>
      <c r="AA15" s="69"/>
      <c r="AY15" s="69"/>
      <c r="AZ15" s="69"/>
      <c r="BA15" s="69"/>
      <c r="BB15" s="69"/>
    </row>
    <row r="16" spans="1:54" x14ac:dyDescent="0.2">
      <c r="A16" s="53">
        <v>589520</v>
      </c>
      <c r="B16" s="50" t="s">
        <v>193</v>
      </c>
      <c r="C16" s="135" t="s">
        <v>175</v>
      </c>
      <c r="D16" s="194" t="s">
        <v>87</v>
      </c>
      <c r="E16" s="131" t="s">
        <v>18</v>
      </c>
      <c r="F16" s="856">
        <f>PROPOSTA!O16</f>
        <v>0</v>
      </c>
      <c r="G16" s="857">
        <f>PROPOSTA!Q16</f>
        <v>0</v>
      </c>
      <c r="H16" s="858"/>
      <c r="I16" s="179">
        <f t="shared" si="8"/>
        <v>0</v>
      </c>
      <c r="J16" s="859">
        <f t="shared" si="1"/>
        <v>0</v>
      </c>
      <c r="K16" s="859">
        <f t="shared" si="2"/>
        <v>0</v>
      </c>
      <c r="L16" s="275">
        <f t="shared" si="3"/>
        <v>0</v>
      </c>
      <c r="M16" s="852">
        <f t="shared" si="6"/>
        <v>0</v>
      </c>
      <c r="N16" s="853"/>
      <c r="O16" s="854"/>
      <c r="P16" s="855">
        <f t="shared" si="7"/>
        <v>0</v>
      </c>
      <c r="Q16" s="853"/>
      <c r="R16" s="854"/>
      <c r="S16" s="485">
        <f t="shared" si="4"/>
        <v>0</v>
      </c>
      <c r="U16" s="46" t="str">
        <f t="shared" si="5"/>
        <v/>
      </c>
      <c r="W16" s="265"/>
      <c r="X16" s="270">
        <f>IF(W16=0,0,IF(W16&lt;'med a'!W16,"pouco",IF(W16&gt;PROPOSTA!R16,"EXCESSO",W16-'med a'!W16)))</f>
        <v>0</v>
      </c>
      <c r="Y16" s="239">
        <f>IF('med a'!Y16-X16&lt;0,"excesso",'med a'!Y16-X16)</f>
        <v>0</v>
      </c>
      <c r="Z16" s="69"/>
      <c r="AA16" s="69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Y16" s="69"/>
      <c r="AZ16" s="69"/>
      <c r="BA16" s="69"/>
      <c r="BB16" s="69"/>
    </row>
    <row r="17" spans="1:54" x14ac:dyDescent="0.2">
      <c r="A17" s="53">
        <v>589520</v>
      </c>
      <c r="B17" s="50" t="s">
        <v>193</v>
      </c>
      <c r="C17" s="135" t="s">
        <v>176</v>
      </c>
      <c r="D17" s="194" t="s">
        <v>87</v>
      </c>
      <c r="E17" s="131" t="s">
        <v>18</v>
      </c>
      <c r="F17" s="856">
        <f>PROPOSTA!O17</f>
        <v>0</v>
      </c>
      <c r="G17" s="857">
        <f>PROPOSTA!Q17</f>
        <v>0</v>
      </c>
      <c r="H17" s="858"/>
      <c r="I17" s="179">
        <f t="shared" si="8"/>
        <v>0</v>
      </c>
      <c r="J17" s="859">
        <f t="shared" si="1"/>
        <v>0</v>
      </c>
      <c r="K17" s="859">
        <f t="shared" si="2"/>
        <v>0</v>
      </c>
      <c r="L17" s="275">
        <f t="shared" si="3"/>
        <v>0</v>
      </c>
      <c r="M17" s="852">
        <f t="shared" si="6"/>
        <v>0</v>
      </c>
      <c r="N17" s="853"/>
      <c r="O17" s="854"/>
      <c r="P17" s="855">
        <f t="shared" si="7"/>
        <v>0</v>
      </c>
      <c r="Q17" s="853"/>
      <c r="R17" s="854"/>
      <c r="S17" s="485">
        <f t="shared" si="4"/>
        <v>0</v>
      </c>
      <c r="U17" s="46" t="str">
        <f t="shared" si="5"/>
        <v/>
      </c>
      <c r="W17" s="265"/>
      <c r="X17" s="270">
        <f>IF(W17=0,0,IF(W17&lt;'med a'!W17,"pouco",IF(W17&gt;PROPOSTA!R17,"EXCESSO",W17-'med a'!W17)))</f>
        <v>0</v>
      </c>
      <c r="Y17" s="239">
        <f>IF('med a'!Y17-X17&lt;0,"excesso",'med a'!Y17-X17)</f>
        <v>0</v>
      </c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Y17" s="69"/>
      <c r="AZ17" s="69"/>
      <c r="BA17" s="69"/>
      <c r="BB17" s="69"/>
    </row>
    <row r="18" spans="1:54" x14ac:dyDescent="0.2">
      <c r="A18" s="53">
        <v>589520</v>
      </c>
      <c r="B18" s="50" t="s">
        <v>193</v>
      </c>
      <c r="C18" s="135" t="s">
        <v>177</v>
      </c>
      <c r="D18" s="194" t="s">
        <v>87</v>
      </c>
      <c r="E18" s="131" t="s">
        <v>18</v>
      </c>
      <c r="F18" s="856">
        <f>PROPOSTA!O18</f>
        <v>0</v>
      </c>
      <c r="G18" s="857">
        <f>PROPOSTA!Q18</f>
        <v>0</v>
      </c>
      <c r="H18" s="858"/>
      <c r="I18" s="179">
        <f t="shared" si="8"/>
        <v>0</v>
      </c>
      <c r="J18" s="859">
        <f t="shared" si="1"/>
        <v>0</v>
      </c>
      <c r="K18" s="859">
        <f t="shared" si="2"/>
        <v>0</v>
      </c>
      <c r="L18" s="275">
        <f t="shared" si="3"/>
        <v>0</v>
      </c>
      <c r="M18" s="852">
        <f t="shared" si="6"/>
        <v>0</v>
      </c>
      <c r="N18" s="853"/>
      <c r="O18" s="854"/>
      <c r="P18" s="855">
        <f t="shared" si="7"/>
        <v>0</v>
      </c>
      <c r="Q18" s="853"/>
      <c r="R18" s="854"/>
      <c r="S18" s="485">
        <f t="shared" si="4"/>
        <v>0</v>
      </c>
      <c r="U18" s="46" t="str">
        <f t="shared" si="5"/>
        <v/>
      </c>
      <c r="W18" s="265"/>
      <c r="X18" s="270">
        <f>IF(W18=0,0,IF(W18&lt;'med a'!W18,"pouco",IF(W18&gt;PROPOSTA!R18,"EXCESSO",W18-'med a'!W18)))</f>
        <v>0</v>
      </c>
      <c r="Y18" s="239">
        <f>IF('med a'!Y18-X18&lt;0,"excesso",'med a'!Y18-X18)</f>
        <v>0</v>
      </c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Y18" s="69"/>
      <c r="AZ18" s="69"/>
      <c r="BA18" s="69"/>
      <c r="BB18" s="69"/>
    </row>
    <row r="19" spans="1:54" x14ac:dyDescent="0.2">
      <c r="A19" s="53">
        <v>589520</v>
      </c>
      <c r="B19" s="50" t="s">
        <v>193</v>
      </c>
      <c r="C19" s="135" t="s">
        <v>178</v>
      </c>
      <c r="D19" s="194" t="s">
        <v>87</v>
      </c>
      <c r="E19" s="131" t="s">
        <v>18</v>
      </c>
      <c r="F19" s="856">
        <f>PROPOSTA!O19</f>
        <v>0</v>
      </c>
      <c r="G19" s="857">
        <f>PROPOSTA!Q19</f>
        <v>0</v>
      </c>
      <c r="H19" s="858"/>
      <c r="I19" s="179">
        <f t="shared" si="8"/>
        <v>0</v>
      </c>
      <c r="J19" s="859">
        <f t="shared" si="1"/>
        <v>0</v>
      </c>
      <c r="K19" s="859">
        <f t="shared" si="2"/>
        <v>0</v>
      </c>
      <c r="L19" s="275">
        <f t="shared" si="3"/>
        <v>0</v>
      </c>
      <c r="M19" s="852">
        <f t="shared" si="6"/>
        <v>0</v>
      </c>
      <c r="N19" s="853"/>
      <c r="O19" s="854"/>
      <c r="P19" s="855">
        <f t="shared" si="7"/>
        <v>0</v>
      </c>
      <c r="Q19" s="853"/>
      <c r="R19" s="854"/>
      <c r="S19" s="485">
        <f t="shared" si="4"/>
        <v>0</v>
      </c>
      <c r="U19" s="46" t="str">
        <f t="shared" si="5"/>
        <v/>
      </c>
      <c r="W19" s="265"/>
      <c r="X19" s="270">
        <f>IF(W19=0,0,IF(W19&lt;'med a'!W19,"pouco",IF(W19&gt;PROPOSTA!R19,"EXCESSO",W19-'med a'!W19)))</f>
        <v>0</v>
      </c>
      <c r="Y19" s="239">
        <f>IF('med a'!Y19-X19&lt;0,"excesso",'med a'!Y19-X19)</f>
        <v>0</v>
      </c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Y19" s="69"/>
      <c r="AZ19" s="69"/>
      <c r="BA19" s="69"/>
      <c r="BB19" s="69"/>
    </row>
    <row r="20" spans="1:54" x14ac:dyDescent="0.2">
      <c r="A20" s="53">
        <v>589220</v>
      </c>
      <c r="B20" s="50" t="s">
        <v>193</v>
      </c>
      <c r="C20" s="135" t="s">
        <v>194</v>
      </c>
      <c r="D20" s="194" t="s">
        <v>195</v>
      </c>
      <c r="E20" s="131" t="s">
        <v>18</v>
      </c>
      <c r="F20" s="856">
        <f>PROPOSTA!O20</f>
        <v>0</v>
      </c>
      <c r="G20" s="857">
        <f>PROPOSTA!Q20</f>
        <v>0</v>
      </c>
      <c r="H20" s="858"/>
      <c r="I20" s="179">
        <f t="shared" si="8"/>
        <v>0</v>
      </c>
      <c r="J20" s="859">
        <f t="shared" si="1"/>
        <v>0</v>
      </c>
      <c r="K20" s="859">
        <f t="shared" si="2"/>
        <v>0</v>
      </c>
      <c r="L20" s="275">
        <f t="shared" si="3"/>
        <v>0</v>
      </c>
      <c r="M20" s="852">
        <f t="shared" si="6"/>
        <v>0</v>
      </c>
      <c r="N20" s="853"/>
      <c r="O20" s="854"/>
      <c r="P20" s="855">
        <f t="shared" si="7"/>
        <v>0</v>
      </c>
      <c r="Q20" s="853"/>
      <c r="R20" s="854"/>
      <c r="S20" s="485">
        <f t="shared" si="4"/>
        <v>0</v>
      </c>
      <c r="U20" s="46" t="str">
        <f t="shared" si="5"/>
        <v/>
      </c>
      <c r="W20" s="265"/>
      <c r="X20" s="270">
        <f>IF(W20=0,0,IF(W20&lt;'med a'!W20,"pouco",IF(W20&gt;PROPOSTA!R20,"EXCESSO",W20-'med a'!W20)))</f>
        <v>0</v>
      </c>
      <c r="Y20" s="239">
        <f>IF('med a'!Y20-X20&lt;0,"excesso",'med a'!Y20-X20)</f>
        <v>0</v>
      </c>
      <c r="AA20" s="137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Y20" s="69"/>
      <c r="AZ20" s="69"/>
      <c r="BA20" s="69"/>
      <c r="BB20" s="69"/>
    </row>
    <row r="21" spans="1:54" x14ac:dyDescent="0.2">
      <c r="A21" s="53">
        <v>589320</v>
      </c>
      <c r="B21" s="50" t="s">
        <v>193</v>
      </c>
      <c r="C21" s="135" t="s">
        <v>179</v>
      </c>
      <c r="D21" s="194" t="s">
        <v>88</v>
      </c>
      <c r="E21" s="131" t="s">
        <v>18</v>
      </c>
      <c r="F21" s="856">
        <f>PROPOSTA!O21</f>
        <v>0</v>
      </c>
      <c r="G21" s="857">
        <f>PROPOSTA!Q21</f>
        <v>0</v>
      </c>
      <c r="H21" s="858"/>
      <c r="I21" s="179">
        <f t="shared" si="8"/>
        <v>0</v>
      </c>
      <c r="J21" s="859">
        <f t="shared" si="1"/>
        <v>0</v>
      </c>
      <c r="K21" s="859">
        <f t="shared" si="2"/>
        <v>0</v>
      </c>
      <c r="L21" s="275">
        <f t="shared" si="3"/>
        <v>0</v>
      </c>
      <c r="M21" s="852">
        <f t="shared" si="6"/>
        <v>0</v>
      </c>
      <c r="N21" s="853"/>
      <c r="O21" s="854"/>
      <c r="P21" s="855">
        <f t="shared" si="7"/>
        <v>0</v>
      </c>
      <c r="Q21" s="853"/>
      <c r="R21" s="854"/>
      <c r="S21" s="485">
        <f t="shared" si="4"/>
        <v>0</v>
      </c>
      <c r="U21" s="46" t="str">
        <f t="shared" si="5"/>
        <v/>
      </c>
      <c r="W21" s="265"/>
      <c r="X21" s="270">
        <f>IF(W21=0,0,IF(W21&lt;'med a'!W21,"pouco",IF(W21&gt;PROPOSTA!R21,"EXCESSO",W21-'med a'!W21)))</f>
        <v>0</v>
      </c>
      <c r="Y21" s="239">
        <f>IF('med a'!Y21-X21&lt;0,"excesso",'med a'!Y21-X21)</f>
        <v>0</v>
      </c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Y21" s="69"/>
      <c r="AZ21" s="69"/>
      <c r="BA21" s="69"/>
      <c r="BB21" s="69"/>
    </row>
    <row r="22" spans="1:54" x14ac:dyDescent="0.2">
      <c r="A22" s="53">
        <v>589320</v>
      </c>
      <c r="B22" s="50" t="s">
        <v>193</v>
      </c>
      <c r="C22" s="135" t="s">
        <v>180</v>
      </c>
      <c r="D22" s="194" t="s">
        <v>88</v>
      </c>
      <c r="E22" s="131" t="s">
        <v>18</v>
      </c>
      <c r="F22" s="856">
        <f>PROPOSTA!O22</f>
        <v>0</v>
      </c>
      <c r="G22" s="857">
        <f>PROPOSTA!Q22</f>
        <v>0</v>
      </c>
      <c r="H22" s="858"/>
      <c r="I22" s="179">
        <f t="shared" si="8"/>
        <v>0</v>
      </c>
      <c r="J22" s="859">
        <f t="shared" si="1"/>
        <v>0</v>
      </c>
      <c r="K22" s="859">
        <f t="shared" si="2"/>
        <v>0</v>
      </c>
      <c r="L22" s="275">
        <f t="shared" si="3"/>
        <v>0</v>
      </c>
      <c r="M22" s="852">
        <f t="shared" si="6"/>
        <v>0</v>
      </c>
      <c r="N22" s="853"/>
      <c r="O22" s="854"/>
      <c r="P22" s="855">
        <f t="shared" si="7"/>
        <v>0</v>
      </c>
      <c r="Q22" s="853"/>
      <c r="R22" s="854"/>
      <c r="S22" s="485">
        <f t="shared" si="4"/>
        <v>0</v>
      </c>
      <c r="U22" s="46" t="str">
        <f t="shared" si="5"/>
        <v/>
      </c>
      <c r="W22" s="265"/>
      <c r="X22" s="270">
        <f>IF(W22=0,0,IF(W22&lt;'med a'!W22,"pouco",IF(W22&gt;PROPOSTA!R22,"EXCESSO",W22-'med a'!W22)))</f>
        <v>0</v>
      </c>
      <c r="Y22" s="239">
        <f>IF('med a'!Y22-X22&lt;0,"excesso",'med a'!Y22-X22)</f>
        <v>0</v>
      </c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Y22" s="69"/>
      <c r="AZ22" s="69"/>
      <c r="BA22" s="69"/>
      <c r="BB22" s="69"/>
    </row>
    <row r="23" spans="1:54" x14ac:dyDescent="0.2">
      <c r="A23" s="53">
        <v>589320</v>
      </c>
      <c r="B23" s="50" t="s">
        <v>193</v>
      </c>
      <c r="C23" s="135" t="s">
        <v>181</v>
      </c>
      <c r="D23" s="194" t="s">
        <v>88</v>
      </c>
      <c r="E23" s="131" t="s">
        <v>18</v>
      </c>
      <c r="F23" s="856">
        <f>PROPOSTA!O23</f>
        <v>0</v>
      </c>
      <c r="G23" s="857">
        <f>PROPOSTA!Q23</f>
        <v>0</v>
      </c>
      <c r="H23" s="858"/>
      <c r="I23" s="179">
        <f t="shared" si="8"/>
        <v>0</v>
      </c>
      <c r="J23" s="859">
        <f t="shared" si="1"/>
        <v>0</v>
      </c>
      <c r="K23" s="859">
        <f t="shared" si="2"/>
        <v>0</v>
      </c>
      <c r="L23" s="275">
        <f t="shared" si="3"/>
        <v>0</v>
      </c>
      <c r="M23" s="852">
        <f t="shared" si="6"/>
        <v>0</v>
      </c>
      <c r="N23" s="853"/>
      <c r="O23" s="854"/>
      <c r="P23" s="855">
        <f t="shared" si="7"/>
        <v>0</v>
      </c>
      <c r="Q23" s="853"/>
      <c r="R23" s="854"/>
      <c r="S23" s="485">
        <f t="shared" si="4"/>
        <v>0</v>
      </c>
      <c r="U23" s="46" t="str">
        <f t="shared" si="5"/>
        <v/>
      </c>
      <c r="W23" s="265"/>
      <c r="X23" s="270">
        <f>IF(W23=0,0,IF(W23&lt;'med a'!W23,"pouco",IF(W23&gt;PROPOSTA!R23,"EXCESSO",W23-'med a'!W23)))</f>
        <v>0</v>
      </c>
      <c r="Y23" s="239">
        <f>IF('med a'!Y23-X23&lt;0,"excesso",'med a'!Y23-X23)</f>
        <v>0</v>
      </c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Y23" s="69"/>
      <c r="AZ23" s="69"/>
      <c r="BA23" s="69"/>
      <c r="BB23" s="69"/>
    </row>
    <row r="24" spans="1:54" x14ac:dyDescent="0.2">
      <c r="A24" s="53">
        <v>589520</v>
      </c>
      <c r="B24" s="50" t="s">
        <v>193</v>
      </c>
      <c r="C24" s="135" t="s">
        <v>182</v>
      </c>
      <c r="D24" s="194" t="s">
        <v>87</v>
      </c>
      <c r="E24" s="131" t="s">
        <v>18</v>
      </c>
      <c r="F24" s="856">
        <f>PROPOSTA!O24</f>
        <v>0</v>
      </c>
      <c r="G24" s="857">
        <f>PROPOSTA!Q24</f>
        <v>0</v>
      </c>
      <c r="H24" s="858"/>
      <c r="I24" s="179">
        <f t="shared" si="8"/>
        <v>0</v>
      </c>
      <c r="J24" s="859">
        <f t="shared" si="1"/>
        <v>0</v>
      </c>
      <c r="K24" s="859">
        <f t="shared" si="2"/>
        <v>0</v>
      </c>
      <c r="L24" s="275">
        <f t="shared" si="3"/>
        <v>0</v>
      </c>
      <c r="M24" s="852">
        <f t="shared" si="6"/>
        <v>0</v>
      </c>
      <c r="N24" s="853"/>
      <c r="O24" s="854"/>
      <c r="P24" s="855">
        <f t="shared" si="7"/>
        <v>0</v>
      </c>
      <c r="Q24" s="853"/>
      <c r="R24" s="854"/>
      <c r="S24" s="485">
        <f t="shared" si="4"/>
        <v>0</v>
      </c>
      <c r="U24" s="46" t="str">
        <f t="shared" si="5"/>
        <v/>
      </c>
      <c r="W24" s="265"/>
      <c r="X24" s="270">
        <f>IF(W24=0,0,IF(W24&lt;'med a'!W24,"pouco",IF(W24&gt;PROPOSTA!R24,"EXCESSO",W24-'med a'!W24)))</f>
        <v>0</v>
      </c>
      <c r="Y24" s="239">
        <f>IF('med a'!Y24-X24&lt;0,"excesso",'med a'!Y24-X24)</f>
        <v>0</v>
      </c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Y24" s="69"/>
      <c r="AZ24" s="69"/>
      <c r="BA24" s="69"/>
      <c r="BB24" s="69"/>
    </row>
    <row r="25" spans="1:54" x14ac:dyDescent="0.2">
      <c r="A25" s="53">
        <v>589000</v>
      </c>
      <c r="B25" s="50" t="s">
        <v>193</v>
      </c>
      <c r="C25" s="135" t="s">
        <v>183</v>
      </c>
      <c r="D25" s="194" t="s">
        <v>89</v>
      </c>
      <c r="E25" s="131" t="s">
        <v>18</v>
      </c>
      <c r="F25" s="856">
        <f>PROPOSTA!O25</f>
        <v>0</v>
      </c>
      <c r="G25" s="857">
        <f>PROPOSTA!Q25</f>
        <v>0</v>
      </c>
      <c r="H25" s="858"/>
      <c r="I25" s="179">
        <f t="shared" ref="I25:I37" si="9">$S$7</f>
        <v>0</v>
      </c>
      <c r="J25" s="859">
        <f t="shared" si="1"/>
        <v>0</v>
      </c>
      <c r="K25" s="859">
        <f t="shared" si="2"/>
        <v>0</v>
      </c>
      <c r="L25" s="275">
        <f t="shared" si="3"/>
        <v>0</v>
      </c>
      <c r="M25" s="852">
        <f t="shared" si="6"/>
        <v>0</v>
      </c>
      <c r="N25" s="853"/>
      <c r="O25" s="854"/>
      <c r="P25" s="855">
        <f t="shared" si="7"/>
        <v>0</v>
      </c>
      <c r="Q25" s="853"/>
      <c r="R25" s="854"/>
      <c r="S25" s="485">
        <f t="shared" si="4"/>
        <v>0</v>
      </c>
      <c r="U25" s="46" t="str">
        <f t="shared" si="5"/>
        <v/>
      </c>
      <c r="W25" s="265"/>
      <c r="X25" s="270">
        <f>IF(W25=0,0,IF(W25&lt;'med a'!W25,"pouco",IF(W25&gt;PROPOSTA!R25,"EXCESSO",W25-'med a'!W25)))</f>
        <v>0</v>
      </c>
      <c r="Y25" s="239">
        <f>IF('med a'!Y25-X25&lt;0,"excesso",'med a'!Y25-X25)</f>
        <v>0</v>
      </c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Y25" s="69"/>
      <c r="AZ25" s="69"/>
      <c r="BA25" s="69"/>
      <c r="BB25" s="69"/>
    </row>
    <row r="26" spans="1:54" x14ac:dyDescent="0.2">
      <c r="A26" s="53">
        <v>589000</v>
      </c>
      <c r="B26" s="50" t="s">
        <v>193</v>
      </c>
      <c r="C26" s="135" t="s">
        <v>184</v>
      </c>
      <c r="D26" s="194" t="s">
        <v>89</v>
      </c>
      <c r="E26" s="131" t="s">
        <v>18</v>
      </c>
      <c r="F26" s="856">
        <f>PROPOSTA!O26</f>
        <v>0</v>
      </c>
      <c r="G26" s="857">
        <f>PROPOSTA!Q26</f>
        <v>0</v>
      </c>
      <c r="H26" s="858"/>
      <c r="I26" s="179">
        <f t="shared" si="9"/>
        <v>0</v>
      </c>
      <c r="J26" s="859">
        <f t="shared" si="1"/>
        <v>0</v>
      </c>
      <c r="K26" s="859">
        <f t="shared" si="2"/>
        <v>0</v>
      </c>
      <c r="L26" s="275">
        <f t="shared" si="3"/>
        <v>0</v>
      </c>
      <c r="M26" s="852">
        <f t="shared" si="6"/>
        <v>0</v>
      </c>
      <c r="N26" s="853"/>
      <c r="O26" s="854"/>
      <c r="P26" s="855">
        <f t="shared" si="7"/>
        <v>0</v>
      </c>
      <c r="Q26" s="853"/>
      <c r="R26" s="854"/>
      <c r="S26" s="485">
        <f t="shared" si="4"/>
        <v>0</v>
      </c>
      <c r="U26" s="46" t="str">
        <f t="shared" si="5"/>
        <v/>
      </c>
      <c r="W26" s="265"/>
      <c r="X26" s="270">
        <f>IF(W26=0,0,IF(W26&lt;'med a'!W26,"pouco",IF(W26&gt;PROPOSTA!R26,"EXCESSO",W26-'med a'!W26)))</f>
        <v>0</v>
      </c>
      <c r="Y26" s="239">
        <f>IF('med a'!Y26-X26&lt;0,"excesso",'med a'!Y26-X26)</f>
        <v>0</v>
      </c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Y26" s="69"/>
      <c r="AZ26" s="69"/>
      <c r="BA26" s="69"/>
      <c r="BB26" s="69"/>
    </row>
    <row r="27" spans="1:54" x14ac:dyDescent="0.2">
      <c r="A27" s="53">
        <v>589000</v>
      </c>
      <c r="B27" s="50" t="s">
        <v>193</v>
      </c>
      <c r="C27" s="135" t="s">
        <v>185</v>
      </c>
      <c r="D27" s="194" t="s">
        <v>89</v>
      </c>
      <c r="E27" s="131" t="s">
        <v>18</v>
      </c>
      <c r="F27" s="856">
        <f>PROPOSTA!O27</f>
        <v>0</v>
      </c>
      <c r="G27" s="857">
        <f>PROPOSTA!Q27</f>
        <v>0</v>
      </c>
      <c r="H27" s="858"/>
      <c r="I27" s="179">
        <f t="shared" si="9"/>
        <v>0</v>
      </c>
      <c r="J27" s="859">
        <f t="shared" si="1"/>
        <v>0</v>
      </c>
      <c r="K27" s="859">
        <f t="shared" si="2"/>
        <v>0</v>
      </c>
      <c r="L27" s="275">
        <f t="shared" si="3"/>
        <v>0</v>
      </c>
      <c r="M27" s="852">
        <f t="shared" si="6"/>
        <v>0</v>
      </c>
      <c r="N27" s="853"/>
      <c r="O27" s="854"/>
      <c r="P27" s="855">
        <f t="shared" si="7"/>
        <v>0</v>
      </c>
      <c r="Q27" s="853"/>
      <c r="R27" s="854"/>
      <c r="S27" s="485">
        <f t="shared" si="4"/>
        <v>0</v>
      </c>
      <c r="U27" s="46" t="str">
        <f t="shared" si="5"/>
        <v/>
      </c>
      <c r="W27" s="265"/>
      <c r="X27" s="270">
        <f>IF(W27=0,0,IF(W27&lt;'med a'!W27,"pouco",IF(W27&gt;PROPOSTA!R27,"EXCESSO",W27-'med a'!W27)))</f>
        <v>0</v>
      </c>
      <c r="Y27" s="239">
        <f>IF('med a'!Y27-X27&lt;0,"excesso",'med a'!Y27-X27)</f>
        <v>0</v>
      </c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Y27" s="69"/>
      <c r="AZ27" s="69"/>
      <c r="BA27" s="69"/>
      <c r="BB27" s="69"/>
    </row>
    <row r="28" spans="1:54" x14ac:dyDescent="0.2">
      <c r="A28" s="53">
        <v>589000</v>
      </c>
      <c r="B28" s="50" t="s">
        <v>193</v>
      </c>
      <c r="C28" s="135" t="s">
        <v>186</v>
      </c>
      <c r="D28" s="194" t="s">
        <v>89</v>
      </c>
      <c r="E28" s="131" t="s">
        <v>18</v>
      </c>
      <c r="F28" s="856">
        <f>PROPOSTA!O28</f>
        <v>0</v>
      </c>
      <c r="G28" s="857">
        <f>PROPOSTA!Q28</f>
        <v>0</v>
      </c>
      <c r="H28" s="858"/>
      <c r="I28" s="179">
        <f t="shared" si="9"/>
        <v>0</v>
      </c>
      <c r="J28" s="859">
        <f t="shared" si="1"/>
        <v>0</v>
      </c>
      <c r="K28" s="859">
        <f t="shared" si="2"/>
        <v>0</v>
      </c>
      <c r="L28" s="275">
        <f t="shared" si="3"/>
        <v>0</v>
      </c>
      <c r="M28" s="852">
        <f t="shared" si="6"/>
        <v>0</v>
      </c>
      <c r="N28" s="853"/>
      <c r="O28" s="854"/>
      <c r="P28" s="855">
        <f t="shared" si="7"/>
        <v>0</v>
      </c>
      <c r="Q28" s="853"/>
      <c r="R28" s="854"/>
      <c r="S28" s="485">
        <f t="shared" si="4"/>
        <v>0</v>
      </c>
      <c r="U28" s="46" t="str">
        <f t="shared" si="5"/>
        <v/>
      </c>
      <c r="W28" s="265"/>
      <c r="X28" s="270">
        <f>IF(W28=0,0,IF(W28&lt;'med a'!W28,"pouco",IF(W28&gt;PROPOSTA!R28,"EXCESSO",W28-'med a'!W28)))</f>
        <v>0</v>
      </c>
      <c r="Y28" s="239">
        <f>IF('med a'!Y28-X28&lt;0,"excesso",'med a'!Y28-X28)</f>
        <v>0</v>
      </c>
      <c r="AU28" s="69"/>
      <c r="AV28" s="69"/>
      <c r="AY28" s="69"/>
      <c r="AZ28" s="69"/>
      <c r="BA28" s="69"/>
      <c r="BB28" s="69"/>
    </row>
    <row r="29" spans="1:54" x14ac:dyDescent="0.2">
      <c r="A29" s="53">
        <v>589000</v>
      </c>
      <c r="B29" s="50" t="s">
        <v>193</v>
      </c>
      <c r="C29" s="135" t="s">
        <v>187</v>
      </c>
      <c r="D29" s="194" t="s">
        <v>89</v>
      </c>
      <c r="E29" s="131" t="s">
        <v>18</v>
      </c>
      <c r="F29" s="856">
        <f>PROPOSTA!O29</f>
        <v>0</v>
      </c>
      <c r="G29" s="857">
        <f>PROPOSTA!Q29</f>
        <v>0</v>
      </c>
      <c r="H29" s="858"/>
      <c r="I29" s="179">
        <f t="shared" si="9"/>
        <v>0</v>
      </c>
      <c r="J29" s="859">
        <f t="shared" si="1"/>
        <v>0</v>
      </c>
      <c r="K29" s="859">
        <f t="shared" si="2"/>
        <v>0</v>
      </c>
      <c r="L29" s="275">
        <f t="shared" si="3"/>
        <v>0</v>
      </c>
      <c r="M29" s="852">
        <f t="shared" si="6"/>
        <v>0</v>
      </c>
      <c r="N29" s="853"/>
      <c r="O29" s="854"/>
      <c r="P29" s="855">
        <f t="shared" si="7"/>
        <v>0</v>
      </c>
      <c r="Q29" s="853"/>
      <c r="R29" s="854"/>
      <c r="S29" s="485">
        <f t="shared" si="4"/>
        <v>0</v>
      </c>
      <c r="U29" s="46" t="str">
        <f t="shared" si="5"/>
        <v/>
      </c>
      <c r="W29" s="265"/>
      <c r="X29" s="270">
        <f>IF(W29=0,0,IF(W29&lt;'med a'!W29,"pouco",IF(W29&gt;PROPOSTA!R29,"EXCESSO",W29-'med a'!W29)))</f>
        <v>0</v>
      </c>
      <c r="Y29" s="239">
        <f>IF('med a'!Y29-X29&lt;0,"excesso",'med a'!Y29-X29)</f>
        <v>0</v>
      </c>
      <c r="AY29" s="69"/>
      <c r="AZ29" s="69"/>
      <c r="BA29" s="69"/>
      <c r="BB29" s="69"/>
    </row>
    <row r="30" spans="1:54" x14ac:dyDescent="0.2">
      <c r="A30" s="53">
        <v>589000</v>
      </c>
      <c r="B30" s="50" t="s">
        <v>193</v>
      </c>
      <c r="C30" s="135" t="s">
        <v>188</v>
      </c>
      <c r="D30" s="194" t="s">
        <v>89</v>
      </c>
      <c r="E30" s="131" t="s">
        <v>18</v>
      </c>
      <c r="F30" s="856">
        <f>PROPOSTA!O30</f>
        <v>0</v>
      </c>
      <c r="G30" s="857">
        <f>PROPOSTA!Q30</f>
        <v>0</v>
      </c>
      <c r="H30" s="858"/>
      <c r="I30" s="179">
        <f t="shared" si="9"/>
        <v>0</v>
      </c>
      <c r="J30" s="859">
        <f t="shared" si="1"/>
        <v>0</v>
      </c>
      <c r="K30" s="859">
        <f t="shared" si="2"/>
        <v>0</v>
      </c>
      <c r="L30" s="275">
        <f t="shared" si="3"/>
        <v>0</v>
      </c>
      <c r="M30" s="852">
        <f t="shared" si="6"/>
        <v>0</v>
      </c>
      <c r="N30" s="853"/>
      <c r="O30" s="854"/>
      <c r="P30" s="855">
        <f t="shared" si="7"/>
        <v>0</v>
      </c>
      <c r="Q30" s="853"/>
      <c r="R30" s="854"/>
      <c r="S30" s="485">
        <f t="shared" si="4"/>
        <v>0</v>
      </c>
      <c r="U30" s="46" t="str">
        <f t="shared" si="5"/>
        <v/>
      </c>
      <c r="W30" s="265"/>
      <c r="X30" s="270">
        <f>IF(W30=0,0,IF(W30&lt;'med a'!W30,"pouco",IF(W30&gt;PROPOSTA!R30,"EXCESSO",W30-'med a'!W30)))</f>
        <v>0</v>
      </c>
      <c r="Y30" s="239">
        <f>IF('med a'!Y30-X30&lt;0,"excesso",'med a'!Y30-X30)</f>
        <v>0</v>
      </c>
      <c r="AA30" s="243"/>
      <c r="AU30" s="69"/>
      <c r="AV30" s="69"/>
      <c r="AY30" s="69"/>
      <c r="AZ30" s="69"/>
      <c r="BA30" s="69"/>
      <c r="BB30" s="69"/>
    </row>
    <row r="31" spans="1:54" x14ac:dyDescent="0.2">
      <c r="A31" s="53">
        <v>589000</v>
      </c>
      <c r="B31" s="50" t="s">
        <v>193</v>
      </c>
      <c r="C31" s="135" t="s">
        <v>189</v>
      </c>
      <c r="D31" s="194" t="s">
        <v>89</v>
      </c>
      <c r="E31" s="131" t="s">
        <v>18</v>
      </c>
      <c r="F31" s="856">
        <f>PROPOSTA!O31</f>
        <v>0</v>
      </c>
      <c r="G31" s="857">
        <f>PROPOSTA!Q31</f>
        <v>0</v>
      </c>
      <c r="H31" s="858"/>
      <c r="I31" s="179">
        <f t="shared" si="9"/>
        <v>0</v>
      </c>
      <c r="J31" s="859">
        <f t="shared" si="1"/>
        <v>0</v>
      </c>
      <c r="K31" s="859">
        <f t="shared" si="2"/>
        <v>0</v>
      </c>
      <c r="L31" s="275">
        <f t="shared" si="3"/>
        <v>0</v>
      </c>
      <c r="M31" s="852">
        <f t="shared" si="6"/>
        <v>0</v>
      </c>
      <c r="N31" s="853"/>
      <c r="O31" s="854"/>
      <c r="P31" s="855">
        <f t="shared" si="7"/>
        <v>0</v>
      </c>
      <c r="Q31" s="853"/>
      <c r="R31" s="854"/>
      <c r="S31" s="485">
        <f t="shared" si="4"/>
        <v>0</v>
      </c>
      <c r="U31" s="46" t="str">
        <f t="shared" si="5"/>
        <v/>
      </c>
      <c r="W31" s="265"/>
      <c r="X31" s="270">
        <f>IF(W31=0,0,IF(W31&lt;'med a'!W31,"pouco",IF(W31&gt;PROPOSTA!R31,"EXCESSO",W31-'med a'!W31)))</f>
        <v>0</v>
      </c>
      <c r="Y31" s="239">
        <f>IF('med a'!Y31-X31&lt;0,"excesso",'med a'!Y31-X31)</f>
        <v>0</v>
      </c>
      <c r="AU31" s="69"/>
      <c r="AV31" s="69"/>
      <c r="AY31" s="69"/>
      <c r="AZ31" s="69"/>
      <c r="BA31" s="69"/>
      <c r="BB31" s="69"/>
    </row>
    <row r="32" spans="1:54" x14ac:dyDescent="0.2">
      <c r="A32" s="55">
        <v>589000</v>
      </c>
      <c r="B32" s="50" t="s">
        <v>193</v>
      </c>
      <c r="C32" s="136" t="s">
        <v>190</v>
      </c>
      <c r="D32" s="194" t="s">
        <v>89</v>
      </c>
      <c r="E32" s="132" t="s">
        <v>18</v>
      </c>
      <c r="F32" s="856">
        <f>PROPOSTA!O32</f>
        <v>0</v>
      </c>
      <c r="G32" s="857">
        <f>PROPOSTA!Q32</f>
        <v>0</v>
      </c>
      <c r="H32" s="858"/>
      <c r="I32" s="179">
        <f t="shared" si="9"/>
        <v>0</v>
      </c>
      <c r="J32" s="859">
        <f t="shared" si="1"/>
        <v>0</v>
      </c>
      <c r="K32" s="859">
        <f t="shared" si="2"/>
        <v>0</v>
      </c>
      <c r="L32" s="275">
        <f t="shared" ref="L32:L49" si="10">X32</f>
        <v>0</v>
      </c>
      <c r="M32" s="852">
        <f t="shared" si="6"/>
        <v>0</v>
      </c>
      <c r="N32" s="853"/>
      <c r="O32" s="854"/>
      <c r="P32" s="855">
        <f t="shared" si="7"/>
        <v>0</v>
      </c>
      <c r="Q32" s="853"/>
      <c r="R32" s="854"/>
      <c r="S32" s="485">
        <f t="shared" ref="S32:S66" si="11">P32-M32</f>
        <v>0</v>
      </c>
      <c r="U32" s="46" t="str">
        <f t="shared" si="5"/>
        <v/>
      </c>
      <c r="W32" s="265"/>
      <c r="X32" s="270">
        <f>IF(W32=0,0,IF(W32&lt;'med a'!W32,"pouco",IF(W32&gt;PROPOSTA!R32,"EXCESSO",W32-'med a'!W32)))</f>
        <v>0</v>
      </c>
      <c r="Y32" s="239">
        <f>IF('med a'!Y32-X32&lt;0,"excesso",'med a'!Y32-X32)</f>
        <v>0</v>
      </c>
      <c r="AY32" s="69"/>
      <c r="AZ32" s="69"/>
      <c r="BA32" s="69"/>
      <c r="BB32" s="69"/>
    </row>
    <row r="33" spans="1:54" x14ac:dyDescent="0.2">
      <c r="A33" s="55">
        <v>589000</v>
      </c>
      <c r="B33" s="50" t="s">
        <v>193</v>
      </c>
      <c r="C33" s="136" t="s">
        <v>191</v>
      </c>
      <c r="D33" s="194" t="s">
        <v>89</v>
      </c>
      <c r="E33" s="132" t="s">
        <v>18</v>
      </c>
      <c r="F33" s="856">
        <f>PROPOSTA!O33</f>
        <v>0</v>
      </c>
      <c r="G33" s="857">
        <f>PROPOSTA!Q33</f>
        <v>0</v>
      </c>
      <c r="H33" s="858"/>
      <c r="I33" s="179">
        <f t="shared" si="9"/>
        <v>0</v>
      </c>
      <c r="J33" s="859">
        <f t="shared" si="1"/>
        <v>0</v>
      </c>
      <c r="K33" s="859">
        <f t="shared" si="2"/>
        <v>0</v>
      </c>
      <c r="L33" s="275">
        <f t="shared" si="10"/>
        <v>0</v>
      </c>
      <c r="M33" s="852">
        <f t="shared" si="6"/>
        <v>0</v>
      </c>
      <c r="N33" s="853"/>
      <c r="O33" s="854"/>
      <c r="P33" s="855">
        <f t="shared" si="7"/>
        <v>0</v>
      </c>
      <c r="Q33" s="853"/>
      <c r="R33" s="854"/>
      <c r="S33" s="485">
        <f t="shared" si="11"/>
        <v>0</v>
      </c>
      <c r="U33" s="46" t="str">
        <f t="shared" si="5"/>
        <v/>
      </c>
      <c r="W33" s="265"/>
      <c r="X33" s="270">
        <f>IF(W33=0,0,IF(W33&lt;'med a'!W33,"pouco",IF(W33&gt;PROPOSTA!R33,"EXCESSO",W33-'med a'!W33)))</f>
        <v>0</v>
      </c>
      <c r="Y33" s="239">
        <f>IF('med a'!Y33-X33&lt;0,"excesso",'med a'!Y33-X33)</f>
        <v>0</v>
      </c>
      <c r="AY33" s="69"/>
      <c r="AZ33" s="69"/>
      <c r="BA33" s="69"/>
      <c r="BB33" s="69"/>
    </row>
    <row r="34" spans="1:54" x14ac:dyDescent="0.2">
      <c r="A34" s="55">
        <v>589030</v>
      </c>
      <c r="B34" s="50" t="s">
        <v>193</v>
      </c>
      <c r="C34" s="136" t="s">
        <v>196</v>
      </c>
      <c r="D34" s="194" t="s">
        <v>200</v>
      </c>
      <c r="E34" s="132" t="s">
        <v>18</v>
      </c>
      <c r="F34" s="856">
        <f>PROPOSTA!O34</f>
        <v>0</v>
      </c>
      <c r="G34" s="857">
        <f>PROPOSTA!Q34</f>
        <v>0</v>
      </c>
      <c r="H34" s="858"/>
      <c r="I34" s="179">
        <f t="shared" si="9"/>
        <v>0</v>
      </c>
      <c r="J34" s="859">
        <f t="shared" si="1"/>
        <v>0</v>
      </c>
      <c r="K34" s="859">
        <f t="shared" si="2"/>
        <v>0</v>
      </c>
      <c r="L34" s="275">
        <f t="shared" si="10"/>
        <v>0</v>
      </c>
      <c r="M34" s="852">
        <f t="shared" si="6"/>
        <v>0</v>
      </c>
      <c r="N34" s="853"/>
      <c r="O34" s="854"/>
      <c r="P34" s="855">
        <f t="shared" si="7"/>
        <v>0</v>
      </c>
      <c r="Q34" s="853"/>
      <c r="R34" s="854"/>
      <c r="S34" s="485">
        <f t="shared" si="11"/>
        <v>0</v>
      </c>
      <c r="U34" s="46" t="str">
        <f t="shared" si="5"/>
        <v/>
      </c>
      <c r="W34" s="265"/>
      <c r="X34" s="270">
        <f>IF(W34=0,0,IF(W34&lt;'med a'!W34,"pouco",IF(W34&gt;PROPOSTA!R34,"EXCESSO",W34-'med a'!W34)))</f>
        <v>0</v>
      </c>
      <c r="Y34" s="239">
        <f>IF('med a'!Y34-X34&lt;0,"excesso",'med a'!Y34-X34)</f>
        <v>0</v>
      </c>
      <c r="AY34" s="69"/>
      <c r="AZ34" s="69"/>
      <c r="BA34" s="69"/>
      <c r="BB34" s="69"/>
    </row>
    <row r="35" spans="1:54" x14ac:dyDescent="0.2">
      <c r="A35" s="55">
        <v>589040</v>
      </c>
      <c r="B35" s="50" t="s">
        <v>193</v>
      </c>
      <c r="C35" s="136" t="s">
        <v>197</v>
      </c>
      <c r="D35" s="194" t="s">
        <v>201</v>
      </c>
      <c r="E35" s="132" t="s">
        <v>18</v>
      </c>
      <c r="F35" s="856">
        <f>PROPOSTA!O35</f>
        <v>0</v>
      </c>
      <c r="G35" s="857">
        <f>PROPOSTA!Q35</f>
        <v>0</v>
      </c>
      <c r="H35" s="858"/>
      <c r="I35" s="179">
        <f t="shared" si="9"/>
        <v>0</v>
      </c>
      <c r="J35" s="859">
        <f t="shared" si="1"/>
        <v>0</v>
      </c>
      <c r="K35" s="859">
        <f t="shared" si="2"/>
        <v>0</v>
      </c>
      <c r="L35" s="275">
        <f t="shared" si="10"/>
        <v>0</v>
      </c>
      <c r="M35" s="852">
        <f t="shared" si="6"/>
        <v>0</v>
      </c>
      <c r="N35" s="853"/>
      <c r="O35" s="854"/>
      <c r="P35" s="855">
        <f t="shared" si="7"/>
        <v>0</v>
      </c>
      <c r="Q35" s="853"/>
      <c r="R35" s="854"/>
      <c r="S35" s="485">
        <f t="shared" si="11"/>
        <v>0</v>
      </c>
      <c r="U35" s="46" t="str">
        <f t="shared" si="5"/>
        <v/>
      </c>
      <c r="W35" s="265"/>
      <c r="X35" s="270">
        <f>IF(W35=0,0,IF(W35&lt;'med a'!W35,"pouco",IF(W35&gt;PROPOSTA!R35,"EXCESSO",W35-'med a'!W35)))</f>
        <v>0</v>
      </c>
      <c r="Y35" s="239">
        <f>IF('med a'!Y35-X35&lt;0,"excesso",'med a'!Y35-X35)</f>
        <v>0</v>
      </c>
      <c r="AY35" s="69"/>
      <c r="AZ35" s="69"/>
      <c r="BA35" s="69"/>
      <c r="BB35" s="69"/>
    </row>
    <row r="36" spans="1:54" x14ac:dyDescent="0.2">
      <c r="A36" s="55">
        <v>589060</v>
      </c>
      <c r="B36" s="50" t="s">
        <v>193</v>
      </c>
      <c r="C36" s="136" t="s">
        <v>198</v>
      </c>
      <c r="D36" s="194" t="s">
        <v>205</v>
      </c>
      <c r="E36" s="132" t="s">
        <v>18</v>
      </c>
      <c r="F36" s="856">
        <f>PROPOSTA!O36</f>
        <v>0</v>
      </c>
      <c r="G36" s="857">
        <f>PROPOSTA!Q36</f>
        <v>0</v>
      </c>
      <c r="H36" s="858"/>
      <c r="I36" s="179">
        <f t="shared" si="9"/>
        <v>0</v>
      </c>
      <c r="J36" s="859">
        <f t="shared" si="1"/>
        <v>0</v>
      </c>
      <c r="K36" s="859">
        <f t="shared" si="2"/>
        <v>0</v>
      </c>
      <c r="L36" s="275">
        <f t="shared" si="10"/>
        <v>0</v>
      </c>
      <c r="M36" s="852">
        <f t="shared" si="6"/>
        <v>0</v>
      </c>
      <c r="N36" s="853"/>
      <c r="O36" s="854"/>
      <c r="P36" s="855">
        <f t="shared" si="7"/>
        <v>0</v>
      </c>
      <c r="Q36" s="853"/>
      <c r="R36" s="854"/>
      <c r="S36" s="485">
        <f t="shared" si="11"/>
        <v>0</v>
      </c>
      <c r="U36" s="46" t="str">
        <f t="shared" si="5"/>
        <v/>
      </c>
      <c r="W36" s="265"/>
      <c r="X36" s="270">
        <f>IF(W36=0,0,IF(W36&lt;'med a'!W36,"pouco",IF(W36&gt;PROPOSTA!R36,"EXCESSO",W36-'med a'!W36)))</f>
        <v>0</v>
      </c>
      <c r="Y36" s="239">
        <f>IF('med a'!Y36-X36&lt;0,"excesso",'med a'!Y36-X36)</f>
        <v>0</v>
      </c>
      <c r="AY36" s="69"/>
      <c r="AZ36" s="69"/>
      <c r="BA36" s="69"/>
      <c r="BB36" s="69"/>
    </row>
    <row r="37" spans="1:54" x14ac:dyDescent="0.2">
      <c r="A37" s="53">
        <v>589050</v>
      </c>
      <c r="B37" s="50" t="s">
        <v>193</v>
      </c>
      <c r="C37" s="135" t="s">
        <v>192</v>
      </c>
      <c r="D37" s="194" t="s">
        <v>90</v>
      </c>
      <c r="E37" s="131" t="s">
        <v>18</v>
      </c>
      <c r="F37" s="856">
        <f>PROPOSTA!O37</f>
        <v>0</v>
      </c>
      <c r="G37" s="857">
        <f>PROPOSTA!Q37</f>
        <v>0</v>
      </c>
      <c r="H37" s="858"/>
      <c r="I37" s="179">
        <f t="shared" si="9"/>
        <v>0</v>
      </c>
      <c r="J37" s="859">
        <f t="shared" si="1"/>
        <v>0</v>
      </c>
      <c r="K37" s="859">
        <f t="shared" si="2"/>
        <v>0</v>
      </c>
      <c r="L37" s="275">
        <f t="shared" si="10"/>
        <v>0</v>
      </c>
      <c r="M37" s="852">
        <f t="shared" si="6"/>
        <v>0</v>
      </c>
      <c r="N37" s="853"/>
      <c r="O37" s="854"/>
      <c r="P37" s="855">
        <f t="shared" si="7"/>
        <v>0</v>
      </c>
      <c r="Q37" s="853"/>
      <c r="R37" s="854"/>
      <c r="S37" s="485">
        <f t="shared" si="11"/>
        <v>0</v>
      </c>
      <c r="U37" s="46" t="str">
        <f t="shared" si="5"/>
        <v/>
      </c>
      <c r="W37" s="265"/>
      <c r="X37" s="270">
        <f>IF(W37=0,0,IF(W37&lt;'med a'!W37,"pouco",IF(W37&gt;PROPOSTA!R37,"EXCESSO",W37-'med a'!W37)))</f>
        <v>0</v>
      </c>
      <c r="Y37" s="239">
        <f>IF('med a'!Y37-X37&lt;0,"excesso",'med a'!Y37-X37)</f>
        <v>0</v>
      </c>
      <c r="AY37" s="69"/>
      <c r="AZ37" s="69"/>
      <c r="BA37" s="69"/>
      <c r="BB37" s="69"/>
    </row>
    <row r="38" spans="1:54" ht="10.8" thickBot="1" x14ac:dyDescent="0.25">
      <c r="A38" s="415">
        <v>589180</v>
      </c>
      <c r="B38" s="493" t="s">
        <v>193</v>
      </c>
      <c r="C38" s="419" t="s">
        <v>199</v>
      </c>
      <c r="D38" s="196" t="s">
        <v>202</v>
      </c>
      <c r="E38" s="420" t="s">
        <v>18</v>
      </c>
      <c r="F38" s="874">
        <f>PROPOSTA!O38</f>
        <v>0</v>
      </c>
      <c r="G38" s="875">
        <f>PROPOSTA!Q38</f>
        <v>0</v>
      </c>
      <c r="H38" s="876"/>
      <c r="I38" s="421">
        <f>$S$8</f>
        <v>0</v>
      </c>
      <c r="J38" s="860">
        <f t="shared" si="1"/>
        <v>0</v>
      </c>
      <c r="K38" s="860">
        <f t="shared" si="2"/>
        <v>0</v>
      </c>
      <c r="L38" s="276">
        <f t="shared" si="10"/>
        <v>0</v>
      </c>
      <c r="M38" s="872">
        <f t="shared" si="6"/>
        <v>0</v>
      </c>
      <c r="N38" s="863"/>
      <c r="O38" s="864"/>
      <c r="P38" s="862">
        <f t="shared" si="7"/>
        <v>0</v>
      </c>
      <c r="Q38" s="863"/>
      <c r="R38" s="864"/>
      <c r="S38" s="486">
        <f t="shared" si="11"/>
        <v>0</v>
      </c>
      <c r="U38" s="46" t="str">
        <f t="shared" si="5"/>
        <v/>
      </c>
      <c r="W38" s="265"/>
      <c r="X38" s="270">
        <f>IF(W38=0,0,IF(W38&lt;'med a'!W38,"pouco",IF(W38&gt;PROPOSTA!R38,"EXCESSO",W38-'med a'!W38)))</f>
        <v>0</v>
      </c>
      <c r="Y38" s="239">
        <f>IF('med a'!Y38-X38&lt;0,"excesso",'med a'!Y38-X38)</f>
        <v>0</v>
      </c>
      <c r="AY38" s="69"/>
      <c r="AZ38" s="69"/>
      <c r="BA38" s="69"/>
      <c r="BB38" s="69"/>
    </row>
    <row r="39" spans="1:54" ht="10.8" thickBot="1" x14ac:dyDescent="0.25">
      <c r="A39" s="456"/>
      <c r="B39" s="457"/>
      <c r="C39" s="458" t="s">
        <v>19</v>
      </c>
      <c r="D39" s="459"/>
      <c r="E39" s="453"/>
      <c r="F39" s="453"/>
      <c r="G39" s="453"/>
      <c r="H39" s="453"/>
      <c r="I39" s="453"/>
      <c r="J39" s="453"/>
      <c r="K39" s="453"/>
      <c r="L39" s="460"/>
      <c r="M39" s="460"/>
      <c r="N39" s="460"/>
      <c r="O39" s="460"/>
      <c r="P39" s="460"/>
      <c r="Q39" s="460"/>
      <c r="R39" s="460"/>
      <c r="S39" s="461"/>
      <c r="T39" s="57"/>
      <c r="U39" s="46"/>
      <c r="W39" s="244"/>
      <c r="X39" s="231"/>
      <c r="Y39" s="232"/>
      <c r="AY39" s="69"/>
      <c r="AZ39" s="69"/>
      <c r="BA39" s="69"/>
      <c r="BB39" s="69"/>
    </row>
    <row r="40" spans="1:54" x14ac:dyDescent="0.2">
      <c r="A40" s="58">
        <v>589420</v>
      </c>
      <c r="B40" s="490" t="s">
        <v>193</v>
      </c>
      <c r="C40" s="491" t="s">
        <v>171</v>
      </c>
      <c r="D40" s="193" t="s">
        <v>85</v>
      </c>
      <c r="E40" s="130" t="s">
        <v>18</v>
      </c>
      <c r="F40" s="878">
        <f>PROPOSTA!O40</f>
        <v>0</v>
      </c>
      <c r="G40" s="879">
        <f>PROPOSTA!Q40</f>
        <v>0</v>
      </c>
      <c r="H40" s="880"/>
      <c r="I40" s="412">
        <f t="shared" ref="I40:I41" si="12">$S$8</f>
        <v>0</v>
      </c>
      <c r="J40" s="861">
        <f t="shared" ref="J40:J57" si="13">IF(F40=0,0,F40*(1+I40))</f>
        <v>0</v>
      </c>
      <c r="K40" s="861">
        <f t="shared" ref="K40:K57" si="14">G40+J40</f>
        <v>0</v>
      </c>
      <c r="L40" s="413">
        <f t="shared" si="10"/>
        <v>0</v>
      </c>
      <c r="M40" s="873">
        <f>IF(Y40="excesso","excesso",IF(L40=0,0,ROUND(L40*F40,2)))</f>
        <v>0</v>
      </c>
      <c r="N40" s="870"/>
      <c r="O40" s="871"/>
      <c r="P40" s="869">
        <f>IF(L40=0,0,ROUND(L40*J40,2))</f>
        <v>0</v>
      </c>
      <c r="Q40" s="870"/>
      <c r="R40" s="871"/>
      <c r="S40" s="497">
        <f>P40-M40</f>
        <v>0</v>
      </c>
      <c r="U40" s="46" t="str">
        <f t="shared" si="5"/>
        <v/>
      </c>
      <c r="W40" s="272"/>
      <c r="X40" s="273">
        <f>IF(W40=0,0,IF(W40&lt;'med a'!W40,"pouco",IF(W40&gt;PROPOSTA!R40,"EXCESSO",W40-'med a'!W40)))</f>
        <v>0</v>
      </c>
      <c r="Y40" s="274">
        <f>IF('med a'!Y40-X40&lt;0,"excesso",'med a'!Y40-X40)</f>
        <v>0</v>
      </c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Y40" s="69"/>
      <c r="AZ40" s="69"/>
      <c r="BA40" s="69"/>
      <c r="BB40" s="69"/>
    </row>
    <row r="41" spans="1:54" x14ac:dyDescent="0.2">
      <c r="A41" s="51">
        <v>589190</v>
      </c>
      <c r="B41" s="52" t="s">
        <v>193</v>
      </c>
      <c r="C41" s="136" t="s">
        <v>172</v>
      </c>
      <c r="D41" s="194" t="s">
        <v>86</v>
      </c>
      <c r="E41" s="131" t="s">
        <v>18</v>
      </c>
      <c r="F41" s="856">
        <f>PROPOSTA!O41</f>
        <v>0</v>
      </c>
      <c r="G41" s="857">
        <f>PROPOSTA!Q41</f>
        <v>0</v>
      </c>
      <c r="H41" s="858"/>
      <c r="I41" s="179">
        <f t="shared" si="12"/>
        <v>0</v>
      </c>
      <c r="J41" s="859">
        <f t="shared" si="13"/>
        <v>0</v>
      </c>
      <c r="K41" s="859">
        <f t="shared" si="14"/>
        <v>0</v>
      </c>
      <c r="L41" s="275">
        <f t="shared" si="10"/>
        <v>0</v>
      </c>
      <c r="M41" s="852">
        <f>IF(Y41="excesso","excesso",IF(L41=0,0,ROUND(L41*F41,2)))</f>
        <v>0</v>
      </c>
      <c r="N41" s="853"/>
      <c r="O41" s="854"/>
      <c r="P41" s="855">
        <f>IF(L41=0,0,ROUND(L41*J41,2))</f>
        <v>0</v>
      </c>
      <c r="Q41" s="853"/>
      <c r="R41" s="854"/>
      <c r="S41" s="485">
        <f t="shared" ref="S41" si="15">P41-M41</f>
        <v>0</v>
      </c>
      <c r="U41" s="46" t="str">
        <f t="shared" si="5"/>
        <v/>
      </c>
      <c r="W41" s="272"/>
      <c r="X41" s="270">
        <f>IF(W41=0,0,IF(W41&lt;'med a'!W41,"pouco",IF(W41&gt;PROPOSTA!R41,"EXCESSO",W41-'med a'!W41)))</f>
        <v>0</v>
      </c>
      <c r="Y41" s="239">
        <f>IF('med a'!Y41-X41&lt;0,"excesso",'med a'!Y41-X41)</f>
        <v>0</v>
      </c>
      <c r="AU41" s="69"/>
      <c r="AV41" s="69"/>
      <c r="AY41" s="69"/>
      <c r="AZ41" s="69"/>
      <c r="BA41" s="69"/>
      <c r="BB41" s="69"/>
    </row>
    <row r="42" spans="1:54" x14ac:dyDescent="0.2">
      <c r="A42" s="51">
        <v>589100</v>
      </c>
      <c r="B42" s="52" t="s">
        <v>193</v>
      </c>
      <c r="C42" s="136" t="s">
        <v>173</v>
      </c>
      <c r="D42" s="194" t="s">
        <v>76</v>
      </c>
      <c r="E42" s="131" t="s">
        <v>18</v>
      </c>
      <c r="F42" s="856">
        <f>PROPOSTA!O42</f>
        <v>0</v>
      </c>
      <c r="G42" s="857">
        <f>PROPOSTA!Q42</f>
        <v>0</v>
      </c>
      <c r="H42" s="858"/>
      <c r="I42" s="179">
        <f>$S$6</f>
        <v>0</v>
      </c>
      <c r="J42" s="859">
        <f t="shared" si="13"/>
        <v>0</v>
      </c>
      <c r="K42" s="859">
        <f t="shared" si="14"/>
        <v>0</v>
      </c>
      <c r="L42" s="275">
        <f t="shared" si="10"/>
        <v>0</v>
      </c>
      <c r="M42" s="852">
        <f t="shared" ref="M42:M66" si="16">IF(Y42="excesso","excesso",IF(L42=0,0,ROUND(L42*F42,2)))</f>
        <v>0</v>
      </c>
      <c r="N42" s="853"/>
      <c r="O42" s="854"/>
      <c r="P42" s="855">
        <f t="shared" ref="P42:P66" si="17">IF(L42=0,0,ROUND(L42*J42,2))</f>
        <v>0</v>
      </c>
      <c r="Q42" s="853"/>
      <c r="R42" s="854"/>
      <c r="S42" s="186">
        <f t="shared" si="11"/>
        <v>0</v>
      </c>
      <c r="U42" s="46" t="str">
        <f t="shared" si="5"/>
        <v/>
      </c>
      <c r="W42" s="272"/>
      <c r="X42" s="270">
        <f>IF(W42=0,0,IF(W42&lt;'med a'!W42,"pouco",IF(W42&gt;PROPOSTA!R42,"EXCESSO",W42-'med a'!W42)))</f>
        <v>0</v>
      </c>
      <c r="Y42" s="239">
        <f>IF('med a'!Y42-X42&lt;0,"excesso",'med a'!Y42-X42)</f>
        <v>0</v>
      </c>
      <c r="AY42" s="69"/>
      <c r="AZ42" s="69"/>
      <c r="BA42" s="69"/>
      <c r="BB42" s="69"/>
    </row>
    <row r="43" spans="1:54" x14ac:dyDescent="0.2">
      <c r="A43" s="49">
        <v>589420</v>
      </c>
      <c r="B43" s="50" t="s">
        <v>193</v>
      </c>
      <c r="C43" s="135" t="s">
        <v>174</v>
      </c>
      <c r="D43" s="194" t="s">
        <v>85</v>
      </c>
      <c r="E43" s="131" t="s">
        <v>18</v>
      </c>
      <c r="F43" s="856">
        <f>PROPOSTA!O43</f>
        <v>0</v>
      </c>
      <c r="G43" s="857">
        <f>PROPOSTA!Q43</f>
        <v>0</v>
      </c>
      <c r="H43" s="858"/>
      <c r="I43" s="179">
        <f t="shared" ref="I43:I52" si="18">$S$8</f>
        <v>0</v>
      </c>
      <c r="J43" s="859">
        <f t="shared" si="13"/>
        <v>0</v>
      </c>
      <c r="K43" s="859">
        <f t="shared" si="14"/>
        <v>0</v>
      </c>
      <c r="L43" s="275">
        <f t="shared" si="10"/>
        <v>0</v>
      </c>
      <c r="M43" s="852">
        <f t="shared" si="16"/>
        <v>0</v>
      </c>
      <c r="N43" s="853"/>
      <c r="O43" s="854"/>
      <c r="P43" s="855">
        <f t="shared" si="17"/>
        <v>0</v>
      </c>
      <c r="Q43" s="853"/>
      <c r="R43" s="854"/>
      <c r="S43" s="186">
        <f t="shared" si="11"/>
        <v>0</v>
      </c>
      <c r="U43" s="46" t="str">
        <f t="shared" si="5"/>
        <v/>
      </c>
      <c r="W43" s="272"/>
      <c r="X43" s="270">
        <f>IF(W43=0,0,IF(W43&lt;'med a'!W43,"pouco",IF(W43&gt;PROPOSTA!R43,"EXCESSO",W43-'med a'!W43)))</f>
        <v>0</v>
      </c>
      <c r="Y43" s="239">
        <f>IF('med a'!Y43-X43&lt;0,"excesso",'med a'!Y43-X43)</f>
        <v>0</v>
      </c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Y43" s="69"/>
      <c r="AZ43" s="69"/>
      <c r="BA43" s="69"/>
      <c r="BB43" s="69"/>
    </row>
    <row r="44" spans="1:54" x14ac:dyDescent="0.2">
      <c r="A44" s="53">
        <v>589520</v>
      </c>
      <c r="B44" s="54" t="s">
        <v>193</v>
      </c>
      <c r="C44" s="135" t="s">
        <v>175</v>
      </c>
      <c r="D44" s="194" t="s">
        <v>87</v>
      </c>
      <c r="E44" s="131" t="s">
        <v>18</v>
      </c>
      <c r="F44" s="856">
        <f>PROPOSTA!O44</f>
        <v>0</v>
      </c>
      <c r="G44" s="857">
        <f>PROPOSTA!Q44</f>
        <v>0</v>
      </c>
      <c r="H44" s="858"/>
      <c r="I44" s="179">
        <f t="shared" si="18"/>
        <v>0</v>
      </c>
      <c r="J44" s="859">
        <f t="shared" si="13"/>
        <v>0</v>
      </c>
      <c r="K44" s="859">
        <f t="shared" si="14"/>
        <v>0</v>
      </c>
      <c r="L44" s="275">
        <f t="shared" si="10"/>
        <v>0</v>
      </c>
      <c r="M44" s="852">
        <f t="shared" si="16"/>
        <v>0</v>
      </c>
      <c r="N44" s="853"/>
      <c r="O44" s="854"/>
      <c r="P44" s="855">
        <f t="shared" si="17"/>
        <v>0</v>
      </c>
      <c r="Q44" s="853"/>
      <c r="R44" s="854"/>
      <c r="S44" s="186">
        <f t="shared" si="11"/>
        <v>0</v>
      </c>
      <c r="U44" s="46" t="str">
        <f t="shared" si="5"/>
        <v/>
      </c>
      <c r="W44" s="272"/>
      <c r="X44" s="270">
        <f>IF(W44=0,0,IF(W44&lt;'med a'!W44,"pouco",IF(W44&gt;PROPOSTA!R44,"EXCESSO",W44-'med a'!W44)))</f>
        <v>0</v>
      </c>
      <c r="Y44" s="239">
        <f>IF('med a'!Y44-X44&lt;0,"excesso",'med a'!Y44-X44)</f>
        <v>0</v>
      </c>
      <c r="AU44" s="69"/>
      <c r="AV44" s="69"/>
      <c r="AY44" s="69"/>
      <c r="AZ44" s="69"/>
      <c r="BA44" s="69"/>
      <c r="BB44" s="69"/>
    </row>
    <row r="45" spans="1:54" x14ac:dyDescent="0.2">
      <c r="A45" s="53">
        <v>589520</v>
      </c>
      <c r="B45" s="54" t="s">
        <v>193</v>
      </c>
      <c r="C45" s="135" t="s">
        <v>176</v>
      </c>
      <c r="D45" s="194" t="s">
        <v>87</v>
      </c>
      <c r="E45" s="131" t="s">
        <v>18</v>
      </c>
      <c r="F45" s="856">
        <f>PROPOSTA!O45</f>
        <v>0</v>
      </c>
      <c r="G45" s="857">
        <f>PROPOSTA!Q45</f>
        <v>0</v>
      </c>
      <c r="H45" s="858"/>
      <c r="I45" s="179">
        <f t="shared" si="18"/>
        <v>0</v>
      </c>
      <c r="J45" s="859">
        <f t="shared" si="13"/>
        <v>0</v>
      </c>
      <c r="K45" s="859">
        <f t="shared" si="14"/>
        <v>0</v>
      </c>
      <c r="L45" s="275">
        <f t="shared" si="10"/>
        <v>0</v>
      </c>
      <c r="M45" s="852">
        <f t="shared" si="16"/>
        <v>0</v>
      </c>
      <c r="N45" s="853"/>
      <c r="O45" s="854"/>
      <c r="P45" s="855">
        <f t="shared" si="17"/>
        <v>0</v>
      </c>
      <c r="Q45" s="853"/>
      <c r="R45" s="854"/>
      <c r="S45" s="186">
        <f t="shared" si="11"/>
        <v>0</v>
      </c>
      <c r="U45" s="46" t="str">
        <f t="shared" si="5"/>
        <v/>
      </c>
      <c r="W45" s="272"/>
      <c r="X45" s="270">
        <f>IF(W45=0,0,IF(W45&lt;'med a'!W45,"pouco",IF(W45&gt;PROPOSTA!R45,"EXCESSO",W45-'med a'!W45)))</f>
        <v>0</v>
      </c>
      <c r="Y45" s="239">
        <f>IF('med a'!Y45-X45&lt;0,"excesso",'med a'!Y45-X45)</f>
        <v>0</v>
      </c>
      <c r="AU45" s="69"/>
      <c r="AV45" s="69"/>
      <c r="AY45" s="69"/>
      <c r="AZ45" s="69"/>
      <c r="BA45" s="69"/>
      <c r="BB45" s="69"/>
    </row>
    <row r="46" spans="1:54" x14ac:dyDescent="0.2">
      <c r="A46" s="53">
        <v>589520</v>
      </c>
      <c r="B46" s="54" t="s">
        <v>193</v>
      </c>
      <c r="C46" s="135" t="s">
        <v>177</v>
      </c>
      <c r="D46" s="194" t="s">
        <v>87</v>
      </c>
      <c r="E46" s="131" t="s">
        <v>18</v>
      </c>
      <c r="F46" s="856">
        <f>PROPOSTA!O46</f>
        <v>0</v>
      </c>
      <c r="G46" s="857">
        <f>PROPOSTA!Q46</f>
        <v>0</v>
      </c>
      <c r="H46" s="858"/>
      <c r="I46" s="179">
        <f t="shared" si="18"/>
        <v>0</v>
      </c>
      <c r="J46" s="859">
        <f t="shared" si="13"/>
        <v>0</v>
      </c>
      <c r="K46" s="859">
        <f t="shared" si="14"/>
        <v>0</v>
      </c>
      <c r="L46" s="275">
        <f t="shared" si="10"/>
        <v>0</v>
      </c>
      <c r="M46" s="852">
        <f t="shared" si="16"/>
        <v>0</v>
      </c>
      <c r="N46" s="853"/>
      <c r="O46" s="854"/>
      <c r="P46" s="855">
        <f t="shared" si="17"/>
        <v>0</v>
      </c>
      <c r="Q46" s="853"/>
      <c r="R46" s="854"/>
      <c r="S46" s="186">
        <f t="shared" si="11"/>
        <v>0</v>
      </c>
      <c r="U46" s="46" t="str">
        <f t="shared" si="5"/>
        <v/>
      </c>
      <c r="W46" s="272"/>
      <c r="X46" s="270">
        <f>IF(W46=0,0,IF(W46&lt;'med a'!W46,"pouco",IF(W46&gt;PROPOSTA!R46,"EXCESSO",W46-'med a'!W46)))</f>
        <v>0</v>
      </c>
      <c r="Y46" s="239">
        <f>IF('med a'!Y46-X46&lt;0,"excesso",'med a'!Y46-X46)</f>
        <v>0</v>
      </c>
      <c r="AU46" s="69"/>
      <c r="AV46" s="69"/>
      <c r="AY46" s="69"/>
      <c r="AZ46" s="69"/>
      <c r="BA46" s="69"/>
      <c r="BB46" s="69"/>
    </row>
    <row r="47" spans="1:54" x14ac:dyDescent="0.2">
      <c r="A47" s="53">
        <v>589520</v>
      </c>
      <c r="B47" s="54" t="s">
        <v>193</v>
      </c>
      <c r="C47" s="135" t="s">
        <v>178</v>
      </c>
      <c r="D47" s="194" t="s">
        <v>87</v>
      </c>
      <c r="E47" s="131" t="s">
        <v>18</v>
      </c>
      <c r="F47" s="856">
        <f>PROPOSTA!O47</f>
        <v>0</v>
      </c>
      <c r="G47" s="857">
        <f>PROPOSTA!Q47</f>
        <v>0</v>
      </c>
      <c r="H47" s="858"/>
      <c r="I47" s="179">
        <f t="shared" si="18"/>
        <v>0</v>
      </c>
      <c r="J47" s="859">
        <f t="shared" si="13"/>
        <v>0</v>
      </c>
      <c r="K47" s="859">
        <f t="shared" si="14"/>
        <v>0</v>
      </c>
      <c r="L47" s="275">
        <f t="shared" si="10"/>
        <v>0</v>
      </c>
      <c r="M47" s="852">
        <f t="shared" si="16"/>
        <v>0</v>
      </c>
      <c r="N47" s="853"/>
      <c r="O47" s="854"/>
      <c r="P47" s="855">
        <f t="shared" si="17"/>
        <v>0</v>
      </c>
      <c r="Q47" s="853"/>
      <c r="R47" s="854"/>
      <c r="S47" s="186">
        <f t="shared" si="11"/>
        <v>0</v>
      </c>
      <c r="U47" s="46" t="str">
        <f t="shared" si="5"/>
        <v/>
      </c>
      <c r="W47" s="272"/>
      <c r="X47" s="270">
        <f>IF(W47=0,0,IF(W47&lt;'med a'!W47,"pouco",IF(W47&gt;PROPOSTA!R47,"EXCESSO",W47-'med a'!W47)))</f>
        <v>0</v>
      </c>
      <c r="Y47" s="239">
        <f>IF('med a'!Y47-X47&lt;0,"excesso",'med a'!Y47-X47)</f>
        <v>0</v>
      </c>
      <c r="AU47" s="69"/>
      <c r="AV47" s="69"/>
      <c r="AY47" s="69"/>
      <c r="AZ47" s="69"/>
      <c r="BA47" s="69"/>
      <c r="BB47" s="69"/>
    </row>
    <row r="48" spans="1:54" x14ac:dyDescent="0.2">
      <c r="A48" s="53">
        <v>589220</v>
      </c>
      <c r="B48" s="54" t="s">
        <v>193</v>
      </c>
      <c r="C48" s="135" t="s">
        <v>194</v>
      </c>
      <c r="D48" s="194" t="s">
        <v>195</v>
      </c>
      <c r="E48" s="131" t="s">
        <v>18</v>
      </c>
      <c r="F48" s="856">
        <f>PROPOSTA!O48</f>
        <v>0</v>
      </c>
      <c r="G48" s="857">
        <f>PROPOSTA!Q48</f>
        <v>0</v>
      </c>
      <c r="H48" s="858"/>
      <c r="I48" s="179">
        <f t="shared" si="18"/>
        <v>0</v>
      </c>
      <c r="J48" s="859">
        <f t="shared" si="13"/>
        <v>0</v>
      </c>
      <c r="K48" s="859">
        <f t="shared" si="14"/>
        <v>0</v>
      </c>
      <c r="L48" s="275">
        <f t="shared" si="10"/>
        <v>0</v>
      </c>
      <c r="M48" s="852">
        <f t="shared" si="16"/>
        <v>0</v>
      </c>
      <c r="N48" s="853"/>
      <c r="O48" s="854"/>
      <c r="P48" s="855">
        <f t="shared" si="17"/>
        <v>0</v>
      </c>
      <c r="Q48" s="853"/>
      <c r="R48" s="854"/>
      <c r="S48" s="186">
        <f t="shared" si="11"/>
        <v>0</v>
      </c>
      <c r="U48" s="46" t="str">
        <f t="shared" si="5"/>
        <v/>
      </c>
      <c r="W48" s="272"/>
      <c r="X48" s="270">
        <f>IF(W48=0,0,IF(W48&lt;'med a'!W48,"pouco",IF(W48&gt;PROPOSTA!R48,"EXCESSO",W48-'med a'!W48)))</f>
        <v>0</v>
      </c>
      <c r="Y48" s="239">
        <f>IF('med a'!Y48-X48&lt;0,"excesso",'med a'!Y48-X48)</f>
        <v>0</v>
      </c>
      <c r="AU48" s="69"/>
      <c r="AV48" s="69"/>
      <c r="AY48" s="69"/>
      <c r="AZ48" s="69"/>
      <c r="BA48" s="69"/>
      <c r="BB48" s="69"/>
    </row>
    <row r="49" spans="1:54" x14ac:dyDescent="0.2">
      <c r="A49" s="53">
        <v>589320</v>
      </c>
      <c r="B49" s="54" t="s">
        <v>193</v>
      </c>
      <c r="C49" s="135" t="s">
        <v>179</v>
      </c>
      <c r="D49" s="194" t="s">
        <v>88</v>
      </c>
      <c r="E49" s="131" t="s">
        <v>18</v>
      </c>
      <c r="F49" s="856">
        <f>PROPOSTA!O49</f>
        <v>0</v>
      </c>
      <c r="G49" s="857">
        <f>PROPOSTA!Q49</f>
        <v>0</v>
      </c>
      <c r="H49" s="858"/>
      <c r="I49" s="179">
        <f t="shared" si="18"/>
        <v>0</v>
      </c>
      <c r="J49" s="859">
        <f t="shared" si="13"/>
        <v>0</v>
      </c>
      <c r="K49" s="859">
        <f t="shared" si="14"/>
        <v>0</v>
      </c>
      <c r="L49" s="275">
        <f t="shared" si="10"/>
        <v>0</v>
      </c>
      <c r="M49" s="852">
        <f t="shared" si="16"/>
        <v>0</v>
      </c>
      <c r="N49" s="853"/>
      <c r="O49" s="854"/>
      <c r="P49" s="855">
        <f t="shared" si="17"/>
        <v>0</v>
      </c>
      <c r="Q49" s="853"/>
      <c r="R49" s="854"/>
      <c r="S49" s="186">
        <f t="shared" si="11"/>
        <v>0</v>
      </c>
      <c r="U49" s="46" t="str">
        <f t="shared" si="5"/>
        <v/>
      </c>
      <c r="W49" s="272"/>
      <c r="X49" s="270">
        <f>IF(W49=0,0,IF(W49&lt;'med a'!W49,"pouco",IF(W49&gt;PROPOSTA!R49,"EXCESSO",W49-'med a'!W49)))</f>
        <v>0</v>
      </c>
      <c r="Y49" s="239">
        <f>IF('med a'!Y49-X49&lt;0,"excesso",'med a'!Y49-X49)</f>
        <v>0</v>
      </c>
      <c r="AU49" s="69"/>
      <c r="AV49" s="69"/>
      <c r="AY49" s="69"/>
      <c r="AZ49" s="69"/>
      <c r="BA49" s="69"/>
      <c r="BB49" s="69"/>
    </row>
    <row r="50" spans="1:54" x14ac:dyDescent="0.2">
      <c r="A50" s="53">
        <v>589320</v>
      </c>
      <c r="B50" s="54" t="s">
        <v>193</v>
      </c>
      <c r="C50" s="135" t="s">
        <v>180</v>
      </c>
      <c r="D50" s="194" t="s">
        <v>88</v>
      </c>
      <c r="E50" s="131" t="s">
        <v>18</v>
      </c>
      <c r="F50" s="856">
        <f>PROPOSTA!O50</f>
        <v>0</v>
      </c>
      <c r="G50" s="857">
        <f>PROPOSTA!Q50</f>
        <v>0</v>
      </c>
      <c r="H50" s="858"/>
      <c r="I50" s="179">
        <f t="shared" si="18"/>
        <v>0</v>
      </c>
      <c r="J50" s="859">
        <f t="shared" si="13"/>
        <v>0</v>
      </c>
      <c r="K50" s="859">
        <f t="shared" si="14"/>
        <v>0</v>
      </c>
      <c r="L50" s="275">
        <f t="shared" ref="L50:L66" si="19">X50</f>
        <v>0</v>
      </c>
      <c r="M50" s="852">
        <f t="shared" si="16"/>
        <v>0</v>
      </c>
      <c r="N50" s="853"/>
      <c r="O50" s="854"/>
      <c r="P50" s="855">
        <f t="shared" si="17"/>
        <v>0</v>
      </c>
      <c r="Q50" s="853"/>
      <c r="R50" s="854"/>
      <c r="S50" s="186">
        <f t="shared" si="11"/>
        <v>0</v>
      </c>
      <c r="U50" s="46" t="str">
        <f t="shared" si="5"/>
        <v/>
      </c>
      <c r="W50" s="272"/>
      <c r="X50" s="270">
        <f>IF(W50=0,0,IF(W50&lt;'med a'!W50,"pouco",IF(W50&gt;PROPOSTA!R50,"EXCESSO",W50-'med a'!W50)))</f>
        <v>0</v>
      </c>
      <c r="Y50" s="239">
        <f>IF('med a'!Y50-X50&lt;0,"excesso",'med a'!Y50-X50)</f>
        <v>0</v>
      </c>
      <c r="AU50" s="69"/>
      <c r="AV50" s="69"/>
      <c r="AY50" s="69"/>
      <c r="AZ50" s="69"/>
      <c r="BA50" s="69"/>
      <c r="BB50" s="69"/>
    </row>
    <row r="51" spans="1:54" x14ac:dyDescent="0.2">
      <c r="A51" s="53">
        <v>589320</v>
      </c>
      <c r="B51" s="54" t="s">
        <v>193</v>
      </c>
      <c r="C51" s="135" t="s">
        <v>181</v>
      </c>
      <c r="D51" s="194" t="s">
        <v>88</v>
      </c>
      <c r="E51" s="131" t="s">
        <v>18</v>
      </c>
      <c r="F51" s="856">
        <f>PROPOSTA!O51</f>
        <v>0</v>
      </c>
      <c r="G51" s="857">
        <f>PROPOSTA!Q51</f>
        <v>0</v>
      </c>
      <c r="H51" s="858"/>
      <c r="I51" s="179">
        <f t="shared" si="18"/>
        <v>0</v>
      </c>
      <c r="J51" s="859">
        <f t="shared" si="13"/>
        <v>0</v>
      </c>
      <c r="K51" s="859">
        <f t="shared" si="14"/>
        <v>0</v>
      </c>
      <c r="L51" s="275">
        <f t="shared" si="19"/>
        <v>0</v>
      </c>
      <c r="M51" s="852">
        <f t="shared" si="16"/>
        <v>0</v>
      </c>
      <c r="N51" s="853"/>
      <c r="O51" s="854"/>
      <c r="P51" s="855">
        <f t="shared" si="17"/>
        <v>0</v>
      </c>
      <c r="Q51" s="853"/>
      <c r="R51" s="854"/>
      <c r="S51" s="186">
        <f t="shared" si="11"/>
        <v>0</v>
      </c>
      <c r="U51" s="46" t="str">
        <f t="shared" si="5"/>
        <v/>
      </c>
      <c r="W51" s="272"/>
      <c r="X51" s="270">
        <f>IF(W51=0,0,IF(W51&lt;'med a'!W51,"pouco",IF(W51&gt;PROPOSTA!R51,"EXCESSO",W51-'med a'!W51)))</f>
        <v>0</v>
      </c>
      <c r="Y51" s="239">
        <f>IF('med a'!Y51-X51&lt;0,"excesso",'med a'!Y51-X51)</f>
        <v>0</v>
      </c>
      <c r="AU51" s="69"/>
      <c r="AV51" s="69"/>
      <c r="AY51" s="69"/>
      <c r="AZ51" s="69"/>
      <c r="BA51" s="69"/>
      <c r="BB51" s="69"/>
    </row>
    <row r="52" spans="1:54" x14ac:dyDescent="0.2">
      <c r="A52" s="53">
        <v>589520</v>
      </c>
      <c r="B52" s="54" t="s">
        <v>193</v>
      </c>
      <c r="C52" s="135" t="s">
        <v>182</v>
      </c>
      <c r="D52" s="194" t="s">
        <v>87</v>
      </c>
      <c r="E52" s="131" t="s">
        <v>18</v>
      </c>
      <c r="F52" s="856">
        <f>PROPOSTA!O52</f>
        <v>0</v>
      </c>
      <c r="G52" s="857">
        <f>PROPOSTA!Q52</f>
        <v>0</v>
      </c>
      <c r="H52" s="858"/>
      <c r="I52" s="179">
        <f t="shared" si="18"/>
        <v>0</v>
      </c>
      <c r="J52" s="859">
        <f t="shared" si="13"/>
        <v>0</v>
      </c>
      <c r="K52" s="859">
        <f t="shared" si="14"/>
        <v>0</v>
      </c>
      <c r="L52" s="275">
        <f t="shared" si="19"/>
        <v>0</v>
      </c>
      <c r="M52" s="852">
        <f t="shared" si="16"/>
        <v>0</v>
      </c>
      <c r="N52" s="853"/>
      <c r="O52" s="854"/>
      <c r="P52" s="855">
        <f t="shared" si="17"/>
        <v>0</v>
      </c>
      <c r="Q52" s="853"/>
      <c r="R52" s="854"/>
      <c r="S52" s="186">
        <f t="shared" si="11"/>
        <v>0</v>
      </c>
      <c r="U52" s="46" t="str">
        <f t="shared" si="5"/>
        <v/>
      </c>
      <c r="W52" s="272"/>
      <c r="X52" s="270">
        <f>IF(W52=0,0,IF(W52&lt;'med a'!W52,"pouco",IF(W52&gt;PROPOSTA!R52,"EXCESSO",W52-'med a'!W52)))</f>
        <v>0</v>
      </c>
      <c r="Y52" s="239">
        <f>IF('med a'!Y52-X52&lt;0,"excesso",'med a'!Y52-X52)</f>
        <v>0</v>
      </c>
      <c r="AU52" s="69"/>
      <c r="AV52" s="69"/>
      <c r="AY52" s="69"/>
      <c r="AZ52" s="69"/>
      <c r="BA52" s="69"/>
      <c r="BB52" s="69"/>
    </row>
    <row r="53" spans="1:54" x14ac:dyDescent="0.2">
      <c r="A53" s="53">
        <v>589000</v>
      </c>
      <c r="B53" s="54" t="s">
        <v>193</v>
      </c>
      <c r="C53" s="135" t="s">
        <v>183</v>
      </c>
      <c r="D53" s="194" t="s">
        <v>89</v>
      </c>
      <c r="E53" s="131" t="s">
        <v>18</v>
      </c>
      <c r="F53" s="856">
        <f>PROPOSTA!O53</f>
        <v>0</v>
      </c>
      <c r="G53" s="857">
        <f>PROPOSTA!Q53</f>
        <v>0</v>
      </c>
      <c r="H53" s="858"/>
      <c r="I53" s="179">
        <f t="shared" ref="I53:I65" si="20">$S$7</f>
        <v>0</v>
      </c>
      <c r="J53" s="859">
        <f t="shared" si="13"/>
        <v>0</v>
      </c>
      <c r="K53" s="859">
        <f t="shared" si="14"/>
        <v>0</v>
      </c>
      <c r="L53" s="275">
        <f t="shared" si="19"/>
        <v>0</v>
      </c>
      <c r="M53" s="852">
        <f t="shared" si="16"/>
        <v>0</v>
      </c>
      <c r="N53" s="853"/>
      <c r="O53" s="854"/>
      <c r="P53" s="855">
        <f t="shared" si="17"/>
        <v>0</v>
      </c>
      <c r="Q53" s="853"/>
      <c r="R53" s="854"/>
      <c r="S53" s="186">
        <f t="shared" si="11"/>
        <v>0</v>
      </c>
      <c r="U53" s="46" t="str">
        <f t="shared" si="5"/>
        <v/>
      </c>
      <c r="W53" s="272"/>
      <c r="X53" s="270">
        <f>IF(W53=0,0,IF(W53&lt;'med a'!W53,"pouco",IF(W53&gt;PROPOSTA!R53,"EXCESSO",W53-'med a'!W53)))</f>
        <v>0</v>
      </c>
      <c r="Y53" s="239">
        <f>IF('med a'!Y53-X53&lt;0,"excesso",'med a'!Y53-X53)</f>
        <v>0</v>
      </c>
      <c r="AU53" s="69"/>
      <c r="AV53" s="69"/>
      <c r="AY53" s="69"/>
      <c r="AZ53" s="69"/>
      <c r="BA53" s="69"/>
      <c r="BB53" s="69"/>
    </row>
    <row r="54" spans="1:54" x14ac:dyDescent="0.2">
      <c r="A54" s="53">
        <v>589000</v>
      </c>
      <c r="B54" s="54" t="s">
        <v>193</v>
      </c>
      <c r="C54" s="135" t="s">
        <v>184</v>
      </c>
      <c r="D54" s="194" t="s">
        <v>89</v>
      </c>
      <c r="E54" s="131" t="s">
        <v>18</v>
      </c>
      <c r="F54" s="856">
        <f>PROPOSTA!O54</f>
        <v>0</v>
      </c>
      <c r="G54" s="857">
        <f>PROPOSTA!Q54</f>
        <v>0</v>
      </c>
      <c r="H54" s="858"/>
      <c r="I54" s="179">
        <f t="shared" si="20"/>
        <v>0</v>
      </c>
      <c r="J54" s="859">
        <f t="shared" si="13"/>
        <v>0</v>
      </c>
      <c r="K54" s="859">
        <f t="shared" si="14"/>
        <v>0</v>
      </c>
      <c r="L54" s="275">
        <f t="shared" si="19"/>
        <v>0</v>
      </c>
      <c r="M54" s="852">
        <f t="shared" si="16"/>
        <v>0</v>
      </c>
      <c r="N54" s="853"/>
      <c r="O54" s="854"/>
      <c r="P54" s="855">
        <f t="shared" si="17"/>
        <v>0</v>
      </c>
      <c r="Q54" s="853"/>
      <c r="R54" s="854"/>
      <c r="S54" s="186">
        <f t="shared" si="11"/>
        <v>0</v>
      </c>
      <c r="U54" s="46" t="str">
        <f t="shared" si="5"/>
        <v/>
      </c>
      <c r="W54" s="272"/>
      <c r="X54" s="270">
        <f>IF(W54=0,0,IF(W54&lt;'med a'!W54,"pouco",IF(W54&gt;PROPOSTA!R54,"EXCESSO",W54-'med a'!W54)))</f>
        <v>0</v>
      </c>
      <c r="Y54" s="239">
        <f>IF('med a'!Y54-X54&lt;0,"excesso",'med a'!Y54-X54)</f>
        <v>0</v>
      </c>
      <c r="AU54" s="69"/>
      <c r="AV54" s="69"/>
      <c r="AY54" s="69"/>
      <c r="AZ54" s="69"/>
      <c r="BA54" s="69"/>
      <c r="BB54" s="69"/>
    </row>
    <row r="55" spans="1:54" x14ac:dyDescent="0.2">
      <c r="A55" s="53">
        <v>589000</v>
      </c>
      <c r="B55" s="54" t="s">
        <v>193</v>
      </c>
      <c r="C55" s="135" t="s">
        <v>185</v>
      </c>
      <c r="D55" s="194" t="s">
        <v>89</v>
      </c>
      <c r="E55" s="131" t="s">
        <v>18</v>
      </c>
      <c r="F55" s="856">
        <f>PROPOSTA!O55</f>
        <v>0</v>
      </c>
      <c r="G55" s="857">
        <f>PROPOSTA!Q55</f>
        <v>0</v>
      </c>
      <c r="H55" s="858"/>
      <c r="I55" s="179">
        <f t="shared" si="20"/>
        <v>0</v>
      </c>
      <c r="J55" s="859">
        <f t="shared" si="13"/>
        <v>0</v>
      </c>
      <c r="K55" s="859">
        <f t="shared" si="14"/>
        <v>0</v>
      </c>
      <c r="L55" s="275">
        <f t="shared" si="19"/>
        <v>0</v>
      </c>
      <c r="M55" s="852">
        <f t="shared" si="16"/>
        <v>0</v>
      </c>
      <c r="N55" s="853"/>
      <c r="O55" s="854"/>
      <c r="P55" s="855">
        <f t="shared" si="17"/>
        <v>0</v>
      </c>
      <c r="Q55" s="853"/>
      <c r="R55" s="854"/>
      <c r="S55" s="186">
        <f t="shared" si="11"/>
        <v>0</v>
      </c>
      <c r="U55" s="46" t="str">
        <f t="shared" si="5"/>
        <v/>
      </c>
      <c r="W55" s="272"/>
      <c r="X55" s="270">
        <f>IF(W55=0,0,IF(W55&lt;'med a'!W55,"pouco",IF(W55&gt;PROPOSTA!R55,"EXCESSO",W55-'med a'!W55)))</f>
        <v>0</v>
      </c>
      <c r="Y55" s="239">
        <f>IF('med a'!Y55-X55&lt;0,"excesso",'med a'!Y55-X55)</f>
        <v>0</v>
      </c>
      <c r="AY55" s="69"/>
      <c r="AZ55" s="69"/>
      <c r="BA55" s="69"/>
      <c r="BB55" s="69"/>
    </row>
    <row r="56" spans="1:54" x14ac:dyDescent="0.2">
      <c r="A56" s="53">
        <v>589000</v>
      </c>
      <c r="B56" s="54" t="s">
        <v>193</v>
      </c>
      <c r="C56" s="135" t="s">
        <v>186</v>
      </c>
      <c r="D56" s="194" t="s">
        <v>89</v>
      </c>
      <c r="E56" s="131" t="s">
        <v>18</v>
      </c>
      <c r="F56" s="856">
        <f>PROPOSTA!O56</f>
        <v>0</v>
      </c>
      <c r="G56" s="857">
        <f>PROPOSTA!Q56</f>
        <v>0</v>
      </c>
      <c r="H56" s="858"/>
      <c r="I56" s="179">
        <f t="shared" si="20"/>
        <v>0</v>
      </c>
      <c r="J56" s="859">
        <f t="shared" si="13"/>
        <v>0</v>
      </c>
      <c r="K56" s="859">
        <f t="shared" si="14"/>
        <v>0</v>
      </c>
      <c r="L56" s="275">
        <f t="shared" si="19"/>
        <v>0</v>
      </c>
      <c r="M56" s="852">
        <f t="shared" si="16"/>
        <v>0</v>
      </c>
      <c r="N56" s="853"/>
      <c r="O56" s="854"/>
      <c r="P56" s="855">
        <f t="shared" si="17"/>
        <v>0</v>
      </c>
      <c r="Q56" s="853"/>
      <c r="R56" s="854"/>
      <c r="S56" s="186">
        <f t="shared" si="11"/>
        <v>0</v>
      </c>
      <c r="U56" s="46" t="str">
        <f t="shared" si="5"/>
        <v/>
      </c>
      <c r="W56" s="272"/>
      <c r="X56" s="270">
        <f>IF(W56=0,0,IF(W56&lt;'med a'!W56,"pouco",IF(W56&gt;PROPOSTA!R56,"EXCESSO",W56-'med a'!W56)))</f>
        <v>0</v>
      </c>
      <c r="Y56" s="239">
        <f>IF('med a'!Y56-X56&lt;0,"excesso",'med a'!Y56-X56)</f>
        <v>0</v>
      </c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Y56" s="69"/>
      <c r="AZ56" s="69"/>
      <c r="BA56" s="69"/>
      <c r="BB56" s="69"/>
    </row>
    <row r="57" spans="1:54" x14ac:dyDescent="0.2">
      <c r="A57" s="53">
        <v>589000</v>
      </c>
      <c r="B57" s="54" t="s">
        <v>193</v>
      </c>
      <c r="C57" s="135" t="s">
        <v>187</v>
      </c>
      <c r="D57" s="194" t="s">
        <v>89</v>
      </c>
      <c r="E57" s="131" t="s">
        <v>18</v>
      </c>
      <c r="F57" s="856">
        <f>PROPOSTA!O57</f>
        <v>0</v>
      </c>
      <c r="G57" s="857">
        <f>PROPOSTA!Q57</f>
        <v>0</v>
      </c>
      <c r="H57" s="858"/>
      <c r="I57" s="179">
        <f t="shared" si="20"/>
        <v>0</v>
      </c>
      <c r="J57" s="859">
        <f t="shared" si="13"/>
        <v>0</v>
      </c>
      <c r="K57" s="859">
        <f t="shared" si="14"/>
        <v>0</v>
      </c>
      <c r="L57" s="275">
        <f t="shared" si="19"/>
        <v>0</v>
      </c>
      <c r="M57" s="852">
        <f t="shared" si="16"/>
        <v>0</v>
      </c>
      <c r="N57" s="853"/>
      <c r="O57" s="854"/>
      <c r="P57" s="855">
        <f t="shared" si="17"/>
        <v>0</v>
      </c>
      <c r="Q57" s="853"/>
      <c r="R57" s="854"/>
      <c r="S57" s="186">
        <f t="shared" si="11"/>
        <v>0</v>
      </c>
      <c r="U57" s="46" t="str">
        <f t="shared" si="5"/>
        <v/>
      </c>
      <c r="W57" s="272"/>
      <c r="X57" s="270">
        <f>IF(W57=0,0,IF(W57&lt;'med a'!W57,"pouco",IF(W57&gt;PROPOSTA!R57,"EXCESSO",W57-'med a'!W57)))</f>
        <v>0</v>
      </c>
      <c r="Y57" s="239">
        <f>IF('med a'!Y57-X57&lt;0,"excesso",'med a'!Y57-X57)</f>
        <v>0</v>
      </c>
      <c r="AY57" s="69"/>
      <c r="AZ57" s="69"/>
      <c r="BA57" s="69"/>
      <c r="BB57" s="69"/>
    </row>
    <row r="58" spans="1:54" x14ac:dyDescent="0.2">
      <c r="A58" s="55">
        <v>589000</v>
      </c>
      <c r="B58" s="56" t="s">
        <v>193</v>
      </c>
      <c r="C58" s="136" t="s">
        <v>188</v>
      </c>
      <c r="D58" s="194" t="s">
        <v>89</v>
      </c>
      <c r="E58" s="131" t="s">
        <v>18</v>
      </c>
      <c r="F58" s="856">
        <f>PROPOSTA!O58</f>
        <v>0</v>
      </c>
      <c r="G58" s="857">
        <f>PROPOSTA!Q58</f>
        <v>0</v>
      </c>
      <c r="H58" s="858"/>
      <c r="I58" s="179">
        <f t="shared" si="20"/>
        <v>0</v>
      </c>
      <c r="J58" s="859">
        <f t="shared" ref="J58:J66" si="21">IF(F58=0,0,F58*(1+I58))</f>
        <v>0</v>
      </c>
      <c r="K58" s="859">
        <f t="shared" ref="K58:K66" si="22">G58+J58</f>
        <v>0</v>
      </c>
      <c r="L58" s="275">
        <f t="shared" si="19"/>
        <v>0</v>
      </c>
      <c r="M58" s="852">
        <f t="shared" si="16"/>
        <v>0</v>
      </c>
      <c r="N58" s="853"/>
      <c r="O58" s="854"/>
      <c r="P58" s="855">
        <f t="shared" si="17"/>
        <v>0</v>
      </c>
      <c r="Q58" s="853"/>
      <c r="R58" s="854"/>
      <c r="S58" s="186">
        <f t="shared" si="11"/>
        <v>0</v>
      </c>
      <c r="U58" s="46" t="str">
        <f t="shared" si="5"/>
        <v/>
      </c>
      <c r="W58" s="272"/>
      <c r="X58" s="270">
        <f>IF(W58=0,0,IF(W58&lt;'med a'!W58,"pouco",IF(W58&gt;PROPOSTA!R58,"EXCESSO",W58-'med a'!W58)))</f>
        <v>0</v>
      </c>
      <c r="Y58" s="239">
        <f>IF('med a'!Y58-X58&lt;0,"excesso",'med a'!Y58-X58)</f>
        <v>0</v>
      </c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Y58" s="69"/>
      <c r="AZ58" s="69"/>
      <c r="BA58" s="69"/>
      <c r="BB58" s="69"/>
    </row>
    <row r="59" spans="1:54" x14ac:dyDescent="0.2">
      <c r="A59" s="55">
        <v>589000</v>
      </c>
      <c r="B59" s="56" t="s">
        <v>193</v>
      </c>
      <c r="C59" s="136" t="s">
        <v>189</v>
      </c>
      <c r="D59" s="194" t="s">
        <v>89</v>
      </c>
      <c r="E59" s="131" t="s">
        <v>18</v>
      </c>
      <c r="F59" s="856">
        <f>PROPOSTA!O59</f>
        <v>0</v>
      </c>
      <c r="G59" s="857">
        <f>PROPOSTA!Q59</f>
        <v>0</v>
      </c>
      <c r="H59" s="858"/>
      <c r="I59" s="179">
        <f t="shared" si="20"/>
        <v>0</v>
      </c>
      <c r="J59" s="859">
        <f t="shared" ref="J59:J61" si="23">IF(F59=0,0,F59*(1+I59))</f>
        <v>0</v>
      </c>
      <c r="K59" s="859">
        <f t="shared" ref="K59:K61" si="24">G59+J59</f>
        <v>0</v>
      </c>
      <c r="L59" s="275">
        <f t="shared" ref="L59:L61" si="25">X59</f>
        <v>0</v>
      </c>
      <c r="M59" s="852">
        <f t="shared" si="16"/>
        <v>0</v>
      </c>
      <c r="N59" s="853"/>
      <c r="O59" s="854"/>
      <c r="P59" s="855">
        <f t="shared" si="17"/>
        <v>0</v>
      </c>
      <c r="Q59" s="853"/>
      <c r="R59" s="854"/>
      <c r="S59" s="186">
        <f t="shared" ref="S59:S61" si="26">P59-M59</f>
        <v>0</v>
      </c>
      <c r="U59" s="46" t="str">
        <f t="shared" ref="U59:U61" si="27">IF(T59="X","x",IF(P59&gt;0,"x",""))</f>
        <v/>
      </c>
      <c r="W59" s="272"/>
      <c r="X59" s="270">
        <f>IF(W59=0,0,IF(W59&lt;'med a'!W59,"pouco",IF(W59&gt;PROPOSTA!R59,"EXCESSO",W59-'med a'!W59)))</f>
        <v>0</v>
      </c>
      <c r="Y59" s="239">
        <f>IF('med a'!Y59-X59&lt;0,"excesso",'med a'!Y59-X59)</f>
        <v>0</v>
      </c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Y59" s="69"/>
      <c r="AZ59" s="69"/>
      <c r="BA59" s="69"/>
      <c r="BB59" s="69"/>
    </row>
    <row r="60" spans="1:54" x14ac:dyDescent="0.2">
      <c r="A60" s="55">
        <v>589000</v>
      </c>
      <c r="B60" s="56" t="s">
        <v>193</v>
      </c>
      <c r="C60" s="136" t="s">
        <v>190</v>
      </c>
      <c r="D60" s="194" t="s">
        <v>89</v>
      </c>
      <c r="E60" s="131" t="s">
        <v>18</v>
      </c>
      <c r="F60" s="856">
        <f>PROPOSTA!O60</f>
        <v>0</v>
      </c>
      <c r="G60" s="857">
        <f>PROPOSTA!Q60</f>
        <v>0</v>
      </c>
      <c r="H60" s="858"/>
      <c r="I60" s="179">
        <f t="shared" si="20"/>
        <v>0</v>
      </c>
      <c r="J60" s="859">
        <f t="shared" si="23"/>
        <v>0</v>
      </c>
      <c r="K60" s="859">
        <f t="shared" si="24"/>
        <v>0</v>
      </c>
      <c r="L60" s="275">
        <f t="shared" si="25"/>
        <v>0</v>
      </c>
      <c r="M60" s="852">
        <f t="shared" si="16"/>
        <v>0</v>
      </c>
      <c r="N60" s="853"/>
      <c r="O60" s="854"/>
      <c r="P60" s="855">
        <f t="shared" si="17"/>
        <v>0</v>
      </c>
      <c r="Q60" s="853"/>
      <c r="R60" s="854"/>
      <c r="S60" s="186">
        <f t="shared" si="26"/>
        <v>0</v>
      </c>
      <c r="U60" s="46" t="str">
        <f t="shared" si="27"/>
        <v/>
      </c>
      <c r="W60" s="272"/>
      <c r="X60" s="270">
        <f>IF(W60=0,0,IF(W60&lt;'med a'!W60,"pouco",IF(W60&gt;PROPOSTA!R60,"EXCESSO",W60-'med a'!W60)))</f>
        <v>0</v>
      </c>
      <c r="Y60" s="239">
        <f>IF('med a'!Y60-X60&lt;0,"excesso",'med a'!Y60-X60)</f>
        <v>0</v>
      </c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Y60" s="69"/>
      <c r="AZ60" s="69"/>
      <c r="BA60" s="69"/>
      <c r="BB60" s="69"/>
    </row>
    <row r="61" spans="1:54" x14ac:dyDescent="0.2">
      <c r="A61" s="55">
        <v>589000</v>
      </c>
      <c r="B61" s="56" t="s">
        <v>193</v>
      </c>
      <c r="C61" s="136" t="s">
        <v>191</v>
      </c>
      <c r="D61" s="194" t="s">
        <v>89</v>
      </c>
      <c r="E61" s="131" t="s">
        <v>18</v>
      </c>
      <c r="F61" s="856">
        <f>PROPOSTA!O61</f>
        <v>0</v>
      </c>
      <c r="G61" s="857">
        <f>PROPOSTA!Q61</f>
        <v>0</v>
      </c>
      <c r="H61" s="858"/>
      <c r="I61" s="179">
        <f t="shared" si="20"/>
        <v>0</v>
      </c>
      <c r="J61" s="859">
        <f t="shared" si="23"/>
        <v>0</v>
      </c>
      <c r="K61" s="859">
        <f t="shared" si="24"/>
        <v>0</v>
      </c>
      <c r="L61" s="275">
        <f t="shared" si="25"/>
        <v>0</v>
      </c>
      <c r="M61" s="852">
        <f t="shared" si="16"/>
        <v>0</v>
      </c>
      <c r="N61" s="853"/>
      <c r="O61" s="854"/>
      <c r="P61" s="855">
        <f t="shared" si="17"/>
        <v>0</v>
      </c>
      <c r="Q61" s="853"/>
      <c r="R61" s="854"/>
      <c r="S61" s="186">
        <f t="shared" si="26"/>
        <v>0</v>
      </c>
      <c r="U61" s="46" t="str">
        <f t="shared" si="27"/>
        <v/>
      </c>
      <c r="W61" s="272"/>
      <c r="X61" s="270">
        <f>IF(W61=0,0,IF(W61&lt;'med a'!W61,"pouco",IF(W61&gt;PROPOSTA!R61,"EXCESSO",W61-'med a'!W61)))</f>
        <v>0</v>
      </c>
      <c r="Y61" s="239">
        <f>IF('med a'!Y61-X61&lt;0,"excesso",'med a'!Y61-X61)</f>
        <v>0</v>
      </c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Y61" s="69"/>
      <c r="AZ61" s="69"/>
      <c r="BA61" s="69"/>
      <c r="BB61" s="69"/>
    </row>
    <row r="62" spans="1:54" x14ac:dyDescent="0.2">
      <c r="A62" s="53">
        <v>589030</v>
      </c>
      <c r="B62" s="54" t="s">
        <v>193</v>
      </c>
      <c r="C62" s="135" t="s">
        <v>196</v>
      </c>
      <c r="D62" s="194" t="s">
        <v>200</v>
      </c>
      <c r="E62" s="131" t="s">
        <v>18</v>
      </c>
      <c r="F62" s="856">
        <f>PROPOSTA!O62</f>
        <v>0</v>
      </c>
      <c r="G62" s="857">
        <f>PROPOSTA!Q62</f>
        <v>0</v>
      </c>
      <c r="H62" s="858"/>
      <c r="I62" s="179">
        <f t="shared" si="20"/>
        <v>0</v>
      </c>
      <c r="J62" s="859">
        <f t="shared" si="21"/>
        <v>0</v>
      </c>
      <c r="K62" s="859">
        <f t="shared" si="22"/>
        <v>0</v>
      </c>
      <c r="L62" s="275">
        <f t="shared" si="19"/>
        <v>0</v>
      </c>
      <c r="M62" s="852">
        <f t="shared" si="16"/>
        <v>0</v>
      </c>
      <c r="N62" s="853"/>
      <c r="O62" s="854"/>
      <c r="P62" s="855">
        <f t="shared" si="17"/>
        <v>0</v>
      </c>
      <c r="Q62" s="853"/>
      <c r="R62" s="854"/>
      <c r="S62" s="186">
        <f t="shared" si="11"/>
        <v>0</v>
      </c>
      <c r="U62" s="46" t="str">
        <f t="shared" si="5"/>
        <v/>
      </c>
      <c r="W62" s="272"/>
      <c r="X62" s="270">
        <f>IF(W62=0,0,IF(W62&lt;'med a'!W62,"pouco",IF(W62&gt;PROPOSTA!R62,"EXCESSO",W62-'med a'!W62)))</f>
        <v>0</v>
      </c>
      <c r="Y62" s="239">
        <f>IF('med a'!Y62-X62&lt;0,"excesso",'med a'!Y62-X62)</f>
        <v>0</v>
      </c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Y62" s="69"/>
      <c r="AZ62" s="69"/>
      <c r="BA62" s="69"/>
      <c r="BB62" s="69"/>
    </row>
    <row r="63" spans="1:54" x14ac:dyDescent="0.2">
      <c r="A63" s="53">
        <v>589040</v>
      </c>
      <c r="B63" s="54" t="s">
        <v>193</v>
      </c>
      <c r="C63" s="135" t="s">
        <v>197</v>
      </c>
      <c r="D63" s="194" t="s">
        <v>201</v>
      </c>
      <c r="E63" s="131" t="s">
        <v>18</v>
      </c>
      <c r="F63" s="856">
        <f>PROPOSTA!O63</f>
        <v>0</v>
      </c>
      <c r="G63" s="857">
        <f>PROPOSTA!Q63</f>
        <v>0</v>
      </c>
      <c r="H63" s="858"/>
      <c r="I63" s="179">
        <f t="shared" si="20"/>
        <v>0</v>
      </c>
      <c r="J63" s="859">
        <f t="shared" ref="J63:J64" si="28">IF(F63=0,0,F63*(1+I63))</f>
        <v>0</v>
      </c>
      <c r="K63" s="859">
        <f t="shared" ref="K63:K64" si="29">G63+J63</f>
        <v>0</v>
      </c>
      <c r="L63" s="275">
        <f t="shared" ref="L63:L64" si="30">X63</f>
        <v>0</v>
      </c>
      <c r="M63" s="852">
        <f t="shared" si="16"/>
        <v>0</v>
      </c>
      <c r="N63" s="853"/>
      <c r="O63" s="854"/>
      <c r="P63" s="855">
        <f t="shared" si="17"/>
        <v>0</v>
      </c>
      <c r="Q63" s="853"/>
      <c r="R63" s="854"/>
      <c r="S63" s="186">
        <f t="shared" ref="S63:S64" si="31">P63-M63</f>
        <v>0</v>
      </c>
      <c r="U63" s="46" t="str">
        <f t="shared" ref="U63:U64" si="32">IF(T63="X","x",IF(P63&gt;0,"x",""))</f>
        <v/>
      </c>
      <c r="W63" s="272"/>
      <c r="X63" s="270">
        <f>IF(W63=0,0,IF(W63&lt;'med a'!W63,"pouco",IF(W63&gt;PROPOSTA!R63,"EXCESSO",W63-'med a'!W63)))</f>
        <v>0</v>
      </c>
      <c r="Y63" s="239">
        <f>IF('med a'!Y63-X63&lt;0,"excesso",'med a'!Y63-X63)</f>
        <v>0</v>
      </c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Y63" s="69"/>
      <c r="AZ63" s="69"/>
      <c r="BA63" s="69"/>
      <c r="BB63" s="69"/>
    </row>
    <row r="64" spans="1:54" x14ac:dyDescent="0.2">
      <c r="A64" s="53">
        <v>589060</v>
      </c>
      <c r="B64" s="54" t="s">
        <v>193</v>
      </c>
      <c r="C64" s="135" t="s">
        <v>198</v>
      </c>
      <c r="D64" s="194" t="s">
        <v>205</v>
      </c>
      <c r="E64" s="131" t="s">
        <v>18</v>
      </c>
      <c r="F64" s="856">
        <f>PROPOSTA!O64</f>
        <v>0</v>
      </c>
      <c r="G64" s="857">
        <f>PROPOSTA!Q64</f>
        <v>0</v>
      </c>
      <c r="H64" s="858"/>
      <c r="I64" s="179">
        <f t="shared" si="20"/>
        <v>0</v>
      </c>
      <c r="J64" s="859">
        <f t="shared" si="28"/>
        <v>0</v>
      </c>
      <c r="K64" s="859">
        <f t="shared" si="29"/>
        <v>0</v>
      </c>
      <c r="L64" s="275">
        <f t="shared" si="30"/>
        <v>0</v>
      </c>
      <c r="M64" s="852">
        <f t="shared" si="16"/>
        <v>0</v>
      </c>
      <c r="N64" s="853"/>
      <c r="O64" s="854"/>
      <c r="P64" s="855">
        <f t="shared" si="17"/>
        <v>0</v>
      </c>
      <c r="Q64" s="853"/>
      <c r="R64" s="854"/>
      <c r="S64" s="186">
        <f t="shared" si="31"/>
        <v>0</v>
      </c>
      <c r="U64" s="46" t="str">
        <f t="shared" si="32"/>
        <v/>
      </c>
      <c r="W64" s="272"/>
      <c r="X64" s="270">
        <f>IF(W64=0,0,IF(W64&lt;'med a'!W64,"pouco",IF(W64&gt;PROPOSTA!R64,"EXCESSO",W64-'med a'!W64)))</f>
        <v>0</v>
      </c>
      <c r="Y64" s="239">
        <f>IF('med a'!Y64-X64&lt;0,"excesso",'med a'!Y64-X64)</f>
        <v>0</v>
      </c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Y64" s="69"/>
      <c r="AZ64" s="69"/>
      <c r="BA64" s="69"/>
      <c r="BB64" s="69"/>
    </row>
    <row r="65" spans="1:54" x14ac:dyDescent="0.2">
      <c r="A65" s="53">
        <v>589050</v>
      </c>
      <c r="B65" s="54" t="s">
        <v>193</v>
      </c>
      <c r="C65" s="135" t="s">
        <v>192</v>
      </c>
      <c r="D65" s="194" t="s">
        <v>90</v>
      </c>
      <c r="E65" s="131" t="s">
        <v>18</v>
      </c>
      <c r="F65" s="856">
        <f>PROPOSTA!O65</f>
        <v>0</v>
      </c>
      <c r="G65" s="857">
        <f>PROPOSTA!Q65</f>
        <v>0</v>
      </c>
      <c r="H65" s="858"/>
      <c r="I65" s="179">
        <f t="shared" si="20"/>
        <v>0</v>
      </c>
      <c r="J65" s="859">
        <f t="shared" si="21"/>
        <v>0</v>
      </c>
      <c r="K65" s="859">
        <f t="shared" si="22"/>
        <v>0</v>
      </c>
      <c r="L65" s="275">
        <f t="shared" si="19"/>
        <v>0</v>
      </c>
      <c r="M65" s="852">
        <f t="shared" si="16"/>
        <v>0</v>
      </c>
      <c r="N65" s="853"/>
      <c r="O65" s="854"/>
      <c r="P65" s="855">
        <f t="shared" si="17"/>
        <v>0</v>
      </c>
      <c r="Q65" s="853"/>
      <c r="R65" s="854"/>
      <c r="S65" s="186">
        <f t="shared" si="11"/>
        <v>0</v>
      </c>
      <c r="U65" s="46" t="str">
        <f t="shared" si="5"/>
        <v/>
      </c>
      <c r="W65" s="272"/>
      <c r="X65" s="270">
        <f>IF(W65=0,0,IF(W65&lt;'med a'!W65,"pouco",IF(W65&gt;PROPOSTA!R65,"EXCESSO",W65-'med a'!W65)))</f>
        <v>0</v>
      </c>
      <c r="Y65" s="239">
        <f>IF('med a'!Y65-X65&lt;0,"excesso",'med a'!Y65-X65)</f>
        <v>0</v>
      </c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Y65" s="69"/>
      <c r="AZ65" s="69"/>
      <c r="BA65" s="69"/>
      <c r="BB65" s="69"/>
    </row>
    <row r="66" spans="1:54" ht="10.8" thickBot="1" x14ac:dyDescent="0.25">
      <c r="A66" s="415">
        <v>589180</v>
      </c>
      <c r="B66" s="418" t="s">
        <v>193</v>
      </c>
      <c r="C66" s="419" t="s">
        <v>199</v>
      </c>
      <c r="D66" s="196" t="s">
        <v>202</v>
      </c>
      <c r="E66" s="420" t="s">
        <v>18</v>
      </c>
      <c r="F66" s="874">
        <f>PROPOSTA!O66</f>
        <v>0</v>
      </c>
      <c r="G66" s="875">
        <f>PROPOSTA!Q66</f>
        <v>0</v>
      </c>
      <c r="H66" s="876"/>
      <c r="I66" s="421">
        <f>$S$8</f>
        <v>0</v>
      </c>
      <c r="J66" s="860">
        <f t="shared" si="21"/>
        <v>0</v>
      </c>
      <c r="K66" s="860">
        <f t="shared" si="22"/>
        <v>0</v>
      </c>
      <c r="L66" s="276">
        <f t="shared" si="19"/>
        <v>0</v>
      </c>
      <c r="M66" s="872">
        <f t="shared" si="16"/>
        <v>0</v>
      </c>
      <c r="N66" s="863"/>
      <c r="O66" s="864"/>
      <c r="P66" s="862">
        <f t="shared" si="17"/>
        <v>0</v>
      </c>
      <c r="Q66" s="863"/>
      <c r="R66" s="864"/>
      <c r="S66" s="188">
        <f t="shared" si="11"/>
        <v>0</v>
      </c>
      <c r="U66" s="46" t="str">
        <f t="shared" si="5"/>
        <v/>
      </c>
      <c r="W66" s="272"/>
      <c r="X66" s="270">
        <f>IF(W66=0,0,IF(W66&lt;'med a'!W66,"pouco",IF(W66&gt;PROPOSTA!R66,"EXCESSO",W66-'med a'!W66)))</f>
        <v>0</v>
      </c>
      <c r="Y66" s="239">
        <f>IF('med a'!Y66-X66&lt;0,"excesso",'med a'!Y66-X66)</f>
        <v>0</v>
      </c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Y66" s="69"/>
      <c r="AZ66" s="69"/>
      <c r="BA66" s="69"/>
      <c r="BB66" s="69"/>
    </row>
    <row r="67" spans="1:54" ht="4.2" customHeight="1" thickBot="1" x14ac:dyDescent="0.25">
      <c r="A67" s="489"/>
      <c r="D67" s="9" t="s">
        <v>100</v>
      </c>
      <c r="N67" s="191"/>
      <c r="O67" s="191"/>
      <c r="T67" s="59" t="s">
        <v>20</v>
      </c>
      <c r="U67" s="60"/>
      <c r="AY67" s="69"/>
      <c r="AZ67" s="69"/>
      <c r="BA67" s="69"/>
      <c r="BB67" s="69"/>
    </row>
    <row r="68" spans="1:54" ht="10.8" thickBot="1" x14ac:dyDescent="0.25">
      <c r="A68" s="61" t="s">
        <v>20</v>
      </c>
      <c r="B68" s="62"/>
      <c r="C68" s="63" t="s">
        <v>83</v>
      </c>
      <c r="D68" s="200" t="s">
        <v>100</v>
      </c>
      <c r="E68" s="64"/>
      <c r="F68" s="64"/>
      <c r="G68" s="64"/>
      <c r="H68" s="64"/>
      <c r="I68" s="66"/>
      <c r="J68" s="67"/>
      <c r="K68" s="67"/>
      <c r="L68" s="434"/>
      <c r="M68" s="865">
        <f t="shared" ref="M68:S68" si="33">SUBTOTAL(9,M12:M66)</f>
        <v>0</v>
      </c>
      <c r="N68" s="866">
        <f t="shared" si="33"/>
        <v>0</v>
      </c>
      <c r="O68" s="867">
        <f t="shared" si="33"/>
        <v>0</v>
      </c>
      <c r="P68" s="868">
        <f t="shared" si="33"/>
        <v>0</v>
      </c>
      <c r="Q68" s="866">
        <f t="shared" si="33"/>
        <v>0</v>
      </c>
      <c r="R68" s="867">
        <f t="shared" si="33"/>
        <v>0</v>
      </c>
      <c r="S68" s="435">
        <f t="shared" si="33"/>
        <v>0</v>
      </c>
      <c r="T68" s="59" t="s">
        <v>20</v>
      </c>
      <c r="U68" s="241" t="s">
        <v>20</v>
      </c>
      <c r="W68" s="67"/>
      <c r="X68" s="67"/>
      <c r="Y68" s="67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Y68" s="69"/>
      <c r="AZ68" s="69"/>
      <c r="BA68" s="69"/>
      <c r="BB68" s="69"/>
    </row>
    <row r="69" spans="1:54" ht="10.8" thickBot="1" x14ac:dyDescent="0.25">
      <c r="A69" s="61"/>
      <c r="L69" s="9">
        <f t="shared" ref="L69" si="34">X69</f>
        <v>0</v>
      </c>
      <c r="M69" s="69"/>
      <c r="N69" s="191"/>
      <c r="O69" s="191"/>
      <c r="T69" s="59" t="s">
        <v>20</v>
      </c>
      <c r="U69" s="9" t="s">
        <v>100</v>
      </c>
      <c r="AY69" s="69"/>
      <c r="AZ69" s="69"/>
      <c r="BA69" s="69"/>
      <c r="BB69" s="69"/>
    </row>
    <row r="70" spans="1:54" ht="31.2" thickBot="1" x14ac:dyDescent="0.45">
      <c r="A70" s="228"/>
      <c r="B70" s="229"/>
      <c r="C70" s="230" t="s">
        <v>105</v>
      </c>
      <c r="D70" s="231"/>
      <c r="E70" s="231"/>
      <c r="F70" s="231"/>
      <c r="G70" s="231"/>
      <c r="H70" s="231"/>
      <c r="I70" s="231"/>
      <c r="J70" s="231"/>
      <c r="K70" s="231"/>
      <c r="L70" s="232"/>
      <c r="M70" s="233" t="s">
        <v>106</v>
      </c>
      <c r="N70" s="233" t="s">
        <v>143</v>
      </c>
      <c r="O70" s="233" t="s">
        <v>144</v>
      </c>
      <c r="P70" s="233" t="s">
        <v>107</v>
      </c>
      <c r="Q70" s="233" t="s">
        <v>108</v>
      </c>
      <c r="R70" s="231"/>
      <c r="S70" s="233" t="s">
        <v>109</v>
      </c>
      <c r="U70" s="9" t="s">
        <v>100</v>
      </c>
      <c r="AU70" s="69"/>
      <c r="AV70" s="69"/>
      <c r="AY70" s="69"/>
      <c r="AZ70" s="69"/>
      <c r="BA70" s="69"/>
      <c r="BB70" s="69"/>
    </row>
    <row r="71" spans="1:54" ht="10.8" thickBot="1" x14ac:dyDescent="0.25">
      <c r="A71" s="61" t="s">
        <v>20</v>
      </c>
      <c r="B71" s="62"/>
      <c r="C71" s="63" t="s">
        <v>92</v>
      </c>
      <c r="D71" s="64"/>
      <c r="E71" s="64"/>
      <c r="F71" s="64"/>
      <c r="G71" s="64"/>
      <c r="H71" s="64"/>
      <c r="I71" s="70"/>
      <c r="J71" s="67"/>
      <c r="K71" s="67"/>
      <c r="L71" s="68"/>
      <c r="M71" s="307">
        <f>SUMIF($D$12:$D$66,"CAP 50/70",M12:M66)</f>
        <v>0</v>
      </c>
      <c r="N71" s="307">
        <f>ROUND(M71*0.9489,2)</f>
        <v>0</v>
      </c>
      <c r="O71" s="307">
        <f>ROUND(N71*(1+S7),2)</f>
        <v>0</v>
      </c>
      <c r="P71" s="307">
        <f>O71-N71</f>
        <v>0</v>
      </c>
      <c r="Q71" s="192">
        <f t="shared" ref="Q71:Q82" si="35">ROUND(N71*$J$4,2)</f>
        <v>0</v>
      </c>
      <c r="R71" s="307"/>
      <c r="S71" s="307">
        <f>IF(P71&lt;0,P71,IF(P71&lt;Q71,0,P71-Q71))</f>
        <v>0</v>
      </c>
      <c r="U71" s="241" t="str">
        <f>IF(M71&gt;0,"x","")</f>
        <v/>
      </c>
      <c r="W71" s="191"/>
      <c r="X71" s="191"/>
      <c r="Y71" s="191"/>
      <c r="AD71" s="72"/>
      <c r="AE71" s="72"/>
      <c r="AU71" s="69"/>
      <c r="AV71" s="69"/>
      <c r="AY71" s="69"/>
      <c r="AZ71" s="69"/>
      <c r="BA71" s="69"/>
      <c r="BB71" s="69"/>
    </row>
    <row r="72" spans="1:54" ht="10.8" thickBot="1" x14ac:dyDescent="0.25">
      <c r="A72" s="61" t="s">
        <v>20</v>
      </c>
      <c r="B72" s="62"/>
      <c r="C72" s="63" t="s">
        <v>93</v>
      </c>
      <c r="D72" s="64"/>
      <c r="E72" s="64"/>
      <c r="F72" s="64"/>
      <c r="G72" s="64"/>
      <c r="H72" s="64"/>
      <c r="I72" s="70"/>
      <c r="J72" s="67"/>
      <c r="K72" s="67"/>
      <c r="L72" s="68"/>
      <c r="M72" s="307">
        <f>SUMIF($D$12:$D$66,"CAP Borracha",M12:M66)</f>
        <v>0</v>
      </c>
      <c r="N72" s="307">
        <f t="shared" ref="N72:N82" si="36">ROUND(M72*0.9489,2)</f>
        <v>0</v>
      </c>
      <c r="O72" s="307">
        <f>ROUND(N72*(1+S7),2)</f>
        <v>0</v>
      </c>
      <c r="P72" s="307">
        <f t="shared" ref="P72:P82" si="37">O72-N72</f>
        <v>0</v>
      </c>
      <c r="Q72" s="192">
        <f t="shared" si="35"/>
        <v>0</v>
      </c>
      <c r="R72" s="307"/>
      <c r="S72" s="307">
        <f t="shared" ref="S72:S82" si="38">IF(P72&lt;0,P72,IF(P72&lt;Q72,0,P72-Q72))</f>
        <v>0</v>
      </c>
      <c r="U72" s="241" t="str">
        <f t="shared" ref="U72:U82" si="39">IF(M72&gt;0,"x","")</f>
        <v/>
      </c>
      <c r="W72" s="191"/>
      <c r="X72" s="191"/>
      <c r="Y72" s="191"/>
      <c r="AU72" s="69"/>
      <c r="AV72" s="69"/>
      <c r="AY72" s="69"/>
      <c r="AZ72" s="69"/>
      <c r="BA72" s="69"/>
      <c r="BB72" s="69"/>
    </row>
    <row r="73" spans="1:54" ht="10.8" thickBot="1" x14ac:dyDescent="0.25">
      <c r="A73" s="61" t="s">
        <v>20</v>
      </c>
      <c r="B73" s="62"/>
      <c r="C73" s="63" t="s">
        <v>204</v>
      </c>
      <c r="D73" s="64"/>
      <c r="E73" s="64"/>
      <c r="F73" s="64"/>
      <c r="G73" s="64"/>
      <c r="H73" s="64"/>
      <c r="I73" s="70"/>
      <c r="J73" s="67"/>
      <c r="K73" s="67"/>
      <c r="L73" s="68"/>
      <c r="M73" s="307">
        <f>SUMIF($D$12:$D$66,"CAP (55/75)",M12:M66)</f>
        <v>0</v>
      </c>
      <c r="N73" s="307">
        <f t="shared" si="36"/>
        <v>0</v>
      </c>
      <c r="O73" s="307">
        <f>ROUND(N73*(1+S7),2)</f>
        <v>0</v>
      </c>
      <c r="P73" s="307">
        <f t="shared" si="37"/>
        <v>0</v>
      </c>
      <c r="Q73" s="192">
        <f t="shared" si="35"/>
        <v>0</v>
      </c>
      <c r="R73" s="307"/>
      <c r="S73" s="307">
        <f t="shared" si="38"/>
        <v>0</v>
      </c>
      <c r="U73" s="241" t="str">
        <f t="shared" si="39"/>
        <v/>
      </c>
      <c r="W73" s="191"/>
      <c r="X73" s="191"/>
      <c r="Y73" s="191"/>
      <c r="AD73" s="72"/>
      <c r="AE73" s="72"/>
      <c r="AU73" s="69"/>
      <c r="AV73" s="69"/>
      <c r="AY73" s="69"/>
      <c r="AZ73" s="69"/>
      <c r="BA73" s="69"/>
      <c r="BB73" s="69"/>
    </row>
    <row r="74" spans="1:54" ht="10.8" thickBot="1" x14ac:dyDescent="0.25">
      <c r="A74" s="61" t="s">
        <v>20</v>
      </c>
      <c r="B74" s="62"/>
      <c r="C74" s="63" t="s">
        <v>94</v>
      </c>
      <c r="D74" s="64"/>
      <c r="E74" s="64"/>
      <c r="F74" s="64"/>
      <c r="G74" s="64"/>
      <c r="H74" s="64"/>
      <c r="I74" s="70"/>
      <c r="J74" s="67"/>
      <c r="K74" s="67"/>
      <c r="L74" s="68"/>
      <c r="M74" s="307">
        <f>SUMIF($D$12:$D$66,"CAP (60/85)",M12:M66)</f>
        <v>0</v>
      </c>
      <c r="N74" s="307">
        <f t="shared" si="36"/>
        <v>0</v>
      </c>
      <c r="O74" s="307">
        <f>ROUND(N74*(1+S7),2)</f>
        <v>0</v>
      </c>
      <c r="P74" s="307">
        <f t="shared" si="37"/>
        <v>0</v>
      </c>
      <c r="Q74" s="192">
        <f t="shared" si="35"/>
        <v>0</v>
      </c>
      <c r="R74" s="307"/>
      <c r="S74" s="307">
        <f t="shared" si="38"/>
        <v>0</v>
      </c>
      <c r="U74" s="241" t="str">
        <f t="shared" ref="U74" si="40">IF(M74&gt;0,"x","")</f>
        <v/>
      </c>
      <c r="W74" s="191"/>
      <c r="X74" s="191"/>
      <c r="Y74" s="191"/>
      <c r="AD74" s="72"/>
      <c r="AE74" s="72"/>
      <c r="AU74" s="69"/>
      <c r="AV74" s="69"/>
      <c r="AY74" s="69"/>
      <c r="AZ74" s="69"/>
      <c r="BA74" s="69"/>
      <c r="BB74" s="69"/>
    </row>
    <row r="75" spans="1:54" ht="10.8" thickBot="1" x14ac:dyDescent="0.25">
      <c r="A75" s="61" t="s">
        <v>20</v>
      </c>
      <c r="B75" s="62"/>
      <c r="C75" s="63" t="s">
        <v>206</v>
      </c>
      <c r="D75" s="64"/>
      <c r="E75" s="64"/>
      <c r="F75" s="64"/>
      <c r="G75" s="64"/>
      <c r="H75" s="64"/>
      <c r="I75" s="70"/>
      <c r="J75" s="67"/>
      <c r="K75" s="67"/>
      <c r="L75" s="68"/>
      <c r="M75" s="307">
        <f>SUMIF($D$12:$D$66,"CAP (65/90)",M12:M66)</f>
        <v>0</v>
      </c>
      <c r="N75" s="307">
        <f t="shared" si="36"/>
        <v>0</v>
      </c>
      <c r="O75" s="307">
        <f>ROUND(N75*(1+S7),2)</f>
        <v>0</v>
      </c>
      <c r="P75" s="307">
        <f t="shared" si="37"/>
        <v>0</v>
      </c>
      <c r="Q75" s="192">
        <f t="shared" si="35"/>
        <v>0</v>
      </c>
      <c r="R75" s="307"/>
      <c r="S75" s="307">
        <f t="shared" si="38"/>
        <v>0</v>
      </c>
      <c r="U75" s="241" t="str">
        <f t="shared" ref="U75" si="41">IF(M75&gt;0,"x","")</f>
        <v/>
      </c>
      <c r="W75" s="191"/>
      <c r="X75" s="191"/>
      <c r="Y75" s="191"/>
      <c r="AD75" s="72"/>
      <c r="AE75" s="72"/>
      <c r="AU75" s="69"/>
      <c r="AV75" s="69"/>
      <c r="AY75" s="69"/>
      <c r="AZ75" s="69"/>
      <c r="BA75" s="69"/>
      <c r="BB75" s="69"/>
    </row>
    <row r="76" spans="1:54" ht="10.8" thickBot="1" x14ac:dyDescent="0.25">
      <c r="A76" s="61" t="s">
        <v>20</v>
      </c>
      <c r="B76" s="62"/>
      <c r="C76" s="63" t="s">
        <v>95</v>
      </c>
      <c r="D76" s="64"/>
      <c r="E76" s="64"/>
      <c r="F76" s="64"/>
      <c r="G76" s="64"/>
      <c r="H76" s="64"/>
      <c r="I76" s="70"/>
      <c r="J76" s="67"/>
      <c r="K76" s="67"/>
      <c r="L76" s="68"/>
      <c r="M76" s="307">
        <f>SUMIF($D$12:$D$66,"CM-30",M12:M66)</f>
        <v>0</v>
      </c>
      <c r="N76" s="307">
        <f t="shared" si="36"/>
        <v>0</v>
      </c>
      <c r="O76" s="307">
        <f>ROUND(N76*(1+S6),2)</f>
        <v>0</v>
      </c>
      <c r="P76" s="307">
        <f t="shared" si="37"/>
        <v>0</v>
      </c>
      <c r="Q76" s="192">
        <f t="shared" si="35"/>
        <v>0</v>
      </c>
      <c r="R76" s="307"/>
      <c r="S76" s="307">
        <f t="shared" si="38"/>
        <v>0</v>
      </c>
      <c r="U76" s="241" t="str">
        <f t="shared" si="39"/>
        <v/>
      </c>
      <c r="W76" s="191"/>
      <c r="X76" s="191"/>
      <c r="Y76" s="191"/>
      <c r="AY76" s="69"/>
      <c r="AZ76" s="69"/>
      <c r="BA76" s="69"/>
      <c r="BB76" s="69"/>
    </row>
    <row r="77" spans="1:54" ht="10.8" thickBot="1" x14ac:dyDescent="0.25">
      <c r="A77" s="61" t="s">
        <v>20</v>
      </c>
      <c r="B77" s="62"/>
      <c r="C77" s="63" t="s">
        <v>96</v>
      </c>
      <c r="D77" s="64"/>
      <c r="E77" s="64"/>
      <c r="F77" s="64"/>
      <c r="G77" s="64"/>
      <c r="H77" s="64"/>
      <c r="I77" s="70"/>
      <c r="J77" s="67"/>
      <c r="K77" s="189"/>
      <c r="L77" s="190"/>
      <c r="M77" s="307">
        <f>SUMIF($D$12:$D$66,"Emulsão EAI",M12:M66)</f>
        <v>0</v>
      </c>
      <c r="N77" s="307">
        <f t="shared" si="36"/>
        <v>0</v>
      </c>
      <c r="O77" s="307">
        <f>ROUND(N77*(1+S8),2)</f>
        <v>0</v>
      </c>
      <c r="P77" s="307">
        <f t="shared" si="37"/>
        <v>0</v>
      </c>
      <c r="Q77" s="192">
        <f t="shared" si="35"/>
        <v>0</v>
      </c>
      <c r="R77" s="307"/>
      <c r="S77" s="307">
        <f t="shared" si="38"/>
        <v>0</v>
      </c>
      <c r="U77" s="241" t="str">
        <f t="shared" si="39"/>
        <v/>
      </c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Y77" s="69"/>
      <c r="AZ77" s="69"/>
      <c r="BA77" s="69"/>
      <c r="BB77" s="69"/>
    </row>
    <row r="78" spans="1:54" ht="10.8" thickBot="1" x14ac:dyDescent="0.25">
      <c r="A78" s="61" t="s">
        <v>20</v>
      </c>
      <c r="B78" s="62"/>
      <c r="C78" s="63" t="s">
        <v>207</v>
      </c>
      <c r="D78" s="64"/>
      <c r="E78" s="64"/>
      <c r="F78" s="64"/>
      <c r="G78" s="64"/>
      <c r="H78" s="64"/>
      <c r="I78" s="70"/>
      <c r="J78" s="67"/>
      <c r="K78" s="189"/>
      <c r="L78" s="190"/>
      <c r="M78" s="307">
        <f>SUMIF($D$12:$D$66,"Emulsão RM 1C",M12:M66)</f>
        <v>0</v>
      </c>
      <c r="N78" s="307">
        <f t="shared" si="36"/>
        <v>0</v>
      </c>
      <c r="O78" s="307">
        <f>ROUND(N78*(1+S8),2)</f>
        <v>0</v>
      </c>
      <c r="P78" s="307">
        <f t="shared" si="37"/>
        <v>0</v>
      </c>
      <c r="Q78" s="192">
        <f t="shared" si="35"/>
        <v>0</v>
      </c>
      <c r="R78" s="307"/>
      <c r="S78" s="307">
        <f t="shared" si="38"/>
        <v>0</v>
      </c>
      <c r="U78" s="241" t="str">
        <f t="shared" ref="U78" si="42">IF(M78&gt;0,"x","")</f>
        <v/>
      </c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Y78" s="69"/>
      <c r="AZ78" s="69"/>
      <c r="BA78" s="69"/>
      <c r="BB78" s="69"/>
    </row>
    <row r="79" spans="1:54" ht="10.8" thickBot="1" x14ac:dyDescent="0.25">
      <c r="A79" s="61" t="s">
        <v>20</v>
      </c>
      <c r="B79" s="62"/>
      <c r="C79" s="63" t="s">
        <v>97</v>
      </c>
      <c r="D79" s="64"/>
      <c r="E79" s="64"/>
      <c r="F79" s="64"/>
      <c r="G79" s="64"/>
      <c r="H79" s="64"/>
      <c r="I79" s="70"/>
      <c r="J79" s="67"/>
      <c r="K79" s="189"/>
      <c r="L79" s="190"/>
      <c r="M79" s="307">
        <f>SUMIF($D$12:$D$66,"Emulsão RM 2C",M12:M66)</f>
        <v>0</v>
      </c>
      <c r="N79" s="307">
        <f t="shared" si="36"/>
        <v>0</v>
      </c>
      <c r="O79" s="307">
        <f>ROUND(N79*(1+S8),2)</f>
        <v>0</v>
      </c>
      <c r="P79" s="307">
        <f t="shared" si="37"/>
        <v>0</v>
      </c>
      <c r="Q79" s="192">
        <f t="shared" si="35"/>
        <v>0</v>
      </c>
      <c r="R79" s="307"/>
      <c r="S79" s="307">
        <f t="shared" si="38"/>
        <v>0</v>
      </c>
      <c r="U79" s="241" t="str">
        <f t="shared" si="39"/>
        <v/>
      </c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Y79" s="69"/>
      <c r="AZ79" s="69"/>
      <c r="BA79" s="69"/>
      <c r="BB79" s="69"/>
    </row>
    <row r="80" spans="1:54" ht="10.8" thickBot="1" x14ac:dyDescent="0.25">
      <c r="A80" s="61" t="s">
        <v>20</v>
      </c>
      <c r="B80" s="62"/>
      <c r="C80" s="63" t="s">
        <v>98</v>
      </c>
      <c r="D80" s="64"/>
      <c r="E80" s="64"/>
      <c r="F80" s="64"/>
      <c r="G80" s="64"/>
      <c r="H80" s="64"/>
      <c r="I80" s="70"/>
      <c r="J80" s="67"/>
      <c r="K80" s="189"/>
      <c r="L80" s="190"/>
      <c r="M80" s="307">
        <f>SUMIF($D$12:$D$66,"Emulsão RR 1C",M12:M66)</f>
        <v>0</v>
      </c>
      <c r="N80" s="307">
        <f t="shared" si="36"/>
        <v>0</v>
      </c>
      <c r="O80" s="307">
        <f>ROUND(N80*(1+S8),2)</f>
        <v>0</v>
      </c>
      <c r="P80" s="307">
        <f t="shared" si="37"/>
        <v>0</v>
      </c>
      <c r="Q80" s="192">
        <f t="shared" si="35"/>
        <v>0</v>
      </c>
      <c r="R80" s="307"/>
      <c r="S80" s="307">
        <f t="shared" si="38"/>
        <v>0</v>
      </c>
      <c r="U80" s="241" t="str">
        <f t="shared" si="39"/>
        <v/>
      </c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Y80" s="69"/>
      <c r="AZ80" s="69"/>
      <c r="BA80" s="69"/>
      <c r="BB80" s="69"/>
    </row>
    <row r="81" spans="1:54" ht="10.8" thickBot="1" x14ac:dyDescent="0.25">
      <c r="A81" s="61" t="s">
        <v>20</v>
      </c>
      <c r="B81" s="62"/>
      <c r="C81" s="63" t="s">
        <v>99</v>
      </c>
      <c r="D81" s="64"/>
      <c r="E81" s="64"/>
      <c r="F81" s="64"/>
      <c r="G81" s="64"/>
      <c r="H81" s="64"/>
      <c r="I81" s="70"/>
      <c r="J81" s="67"/>
      <c r="K81" s="189"/>
      <c r="L81" s="190"/>
      <c r="M81" s="307">
        <f>SUMIF($D$12:$D$66,"Emulsão RR 2C",M12:M66)</f>
        <v>0</v>
      </c>
      <c r="N81" s="307">
        <f t="shared" si="36"/>
        <v>0</v>
      </c>
      <c r="O81" s="307">
        <f>ROUND(N81*(1+S8),2)</f>
        <v>0</v>
      </c>
      <c r="P81" s="307">
        <f t="shared" si="37"/>
        <v>0</v>
      </c>
      <c r="Q81" s="192">
        <f t="shared" si="35"/>
        <v>0</v>
      </c>
      <c r="R81" s="307"/>
      <c r="S81" s="307">
        <f t="shared" si="38"/>
        <v>0</v>
      </c>
      <c r="U81" s="241" t="str">
        <f t="shared" ref="U81" si="43">IF(M81&gt;0,"x","")</f>
        <v/>
      </c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Y81" s="69"/>
      <c r="AZ81" s="69"/>
      <c r="BA81" s="69"/>
      <c r="BB81" s="69"/>
    </row>
    <row r="82" spans="1:54" ht="10.8" thickBot="1" x14ac:dyDescent="0.25">
      <c r="A82" s="61" t="s">
        <v>20</v>
      </c>
      <c r="B82" s="62"/>
      <c r="C82" s="63" t="s">
        <v>208</v>
      </c>
      <c r="D82" s="64"/>
      <c r="E82" s="64"/>
      <c r="F82" s="64"/>
      <c r="G82" s="64"/>
      <c r="H82" s="64"/>
      <c r="I82" s="70"/>
      <c r="J82" s="67"/>
      <c r="K82" s="189"/>
      <c r="L82" s="190"/>
      <c r="M82" s="307">
        <f>SUMIF($D$12:$D$66,"RC-1C-E",M12:M66)</f>
        <v>0</v>
      </c>
      <c r="N82" s="307">
        <f t="shared" si="36"/>
        <v>0</v>
      </c>
      <c r="O82" s="307">
        <f>ROUND(N82*(1+S8),2)</f>
        <v>0</v>
      </c>
      <c r="P82" s="307">
        <f t="shared" si="37"/>
        <v>0</v>
      </c>
      <c r="Q82" s="192">
        <f t="shared" si="35"/>
        <v>0</v>
      </c>
      <c r="R82" s="307"/>
      <c r="S82" s="307">
        <f t="shared" si="38"/>
        <v>0</v>
      </c>
      <c r="U82" s="241" t="str">
        <f t="shared" si="39"/>
        <v/>
      </c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Y82" s="69"/>
      <c r="AZ82" s="69"/>
      <c r="BA82" s="69"/>
      <c r="BB82" s="69"/>
    </row>
    <row r="83" spans="1:54" ht="10.8" thickBot="1" x14ac:dyDescent="0.25">
      <c r="A83" s="449"/>
      <c r="U83" s="9" t="s">
        <v>100</v>
      </c>
      <c r="AD83" s="72"/>
      <c r="AE83" s="72"/>
      <c r="AU83" s="69"/>
      <c r="AV83" s="69"/>
      <c r="AY83" s="69"/>
      <c r="AZ83" s="69"/>
      <c r="BA83" s="69"/>
      <c r="BB83" s="69"/>
    </row>
    <row r="84" spans="1:54" ht="10.8" thickBot="1" x14ac:dyDescent="0.25">
      <c r="A84" s="61" t="s">
        <v>20</v>
      </c>
      <c r="B84" s="62"/>
      <c r="C84" s="63" t="s">
        <v>84</v>
      </c>
      <c r="D84" s="64"/>
      <c r="E84" s="64"/>
      <c r="F84" s="64"/>
      <c r="G84" s="64"/>
      <c r="H84" s="64"/>
      <c r="I84" s="66"/>
      <c r="J84" s="67"/>
      <c r="K84" s="67"/>
      <c r="L84" s="68"/>
      <c r="M84" s="307">
        <f>SUM(M71:M82)</f>
        <v>0</v>
      </c>
      <c r="N84" s="307">
        <f>SUM(N71:N82)</f>
        <v>0</v>
      </c>
      <c r="O84" s="307">
        <f>SUM(O71:O82)</f>
        <v>0</v>
      </c>
      <c r="P84" s="307">
        <f>SUM(P71:P82)</f>
        <v>0</v>
      </c>
      <c r="Q84" s="198">
        <f t="shared" ref="Q84:R84" si="44">SUM(Q71:Q82)</f>
        <v>0</v>
      </c>
      <c r="R84" s="307">
        <f t="shared" si="44"/>
        <v>0</v>
      </c>
      <c r="S84" s="307">
        <f>SUM(S71:S82)</f>
        <v>0</v>
      </c>
      <c r="U84" s="241" t="str">
        <f>IF(M84&gt;0,"x","")</f>
        <v/>
      </c>
      <c r="V84" s="191"/>
      <c r="AU84" s="69"/>
      <c r="AV84" s="69"/>
      <c r="AY84" s="69"/>
      <c r="AZ84" s="69"/>
      <c r="BA84" s="69"/>
      <c r="BB84" s="69"/>
    </row>
    <row r="85" spans="1:54" ht="10.8" thickBot="1" x14ac:dyDescent="0.25">
      <c r="N85" s="69"/>
      <c r="O85" s="191"/>
      <c r="P85" s="234" t="s">
        <v>110</v>
      </c>
      <c r="Q85" s="235"/>
      <c r="R85" s="236"/>
      <c r="S85" s="304">
        <f>IF(PROPOSTA!J8=0,0,ROUND(S84/PROPOSTA!J8,4))</f>
        <v>0</v>
      </c>
      <c r="U85" s="241" t="str">
        <f>IF(M84&gt;0,"x","")</f>
        <v/>
      </c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Y85" s="69"/>
      <c r="AZ85" s="69"/>
      <c r="BA85" s="69"/>
      <c r="BB85" s="69"/>
    </row>
    <row r="86" spans="1:54" x14ac:dyDescent="0.2">
      <c r="N86" s="191"/>
      <c r="O86" s="191"/>
      <c r="AY86" s="69"/>
      <c r="AZ86" s="69"/>
      <c r="BA86" s="69"/>
      <c r="BB86" s="69"/>
    </row>
    <row r="87" spans="1:54" x14ac:dyDescent="0.2">
      <c r="N87" s="191"/>
      <c r="O87" s="191"/>
      <c r="AD87" s="72"/>
      <c r="AE87" s="72"/>
      <c r="AY87" s="69"/>
      <c r="AZ87" s="69"/>
      <c r="BA87" s="69"/>
      <c r="BB87" s="69"/>
    </row>
    <row r="88" spans="1:54" x14ac:dyDescent="0.2">
      <c r="M88" s="69"/>
      <c r="N88" s="69"/>
      <c r="O88" s="69"/>
      <c r="P88" s="69"/>
      <c r="Q88" s="69"/>
      <c r="R88" s="69"/>
      <c r="S88" s="69"/>
      <c r="AY88" s="69"/>
      <c r="AZ88" s="69"/>
      <c r="BA88" s="69"/>
      <c r="BB88" s="69"/>
    </row>
    <row r="89" spans="1:54" x14ac:dyDescent="0.2">
      <c r="N89" s="191"/>
      <c r="O89" s="191"/>
      <c r="AD89" s="72"/>
      <c r="AE89" s="72"/>
      <c r="AY89" s="69"/>
      <c r="AZ89" s="69"/>
      <c r="BA89" s="69"/>
      <c r="BB89" s="69"/>
    </row>
    <row r="90" spans="1:54" x14ac:dyDescent="0.2">
      <c r="M90" s="69"/>
      <c r="N90" s="191"/>
      <c r="O90" s="191"/>
      <c r="AY90" s="69"/>
      <c r="AZ90" s="69"/>
      <c r="BA90" s="69"/>
      <c r="BB90" s="69"/>
    </row>
    <row r="91" spans="1:54" x14ac:dyDescent="0.2">
      <c r="AD91" s="72"/>
      <c r="AE91" s="72"/>
      <c r="AY91" s="69"/>
      <c r="AZ91" s="69"/>
      <c r="BA91" s="69"/>
      <c r="BB91" s="69"/>
    </row>
    <row r="92" spans="1:54" x14ac:dyDescent="0.2">
      <c r="S92" s="191"/>
      <c r="AY92" s="69"/>
      <c r="AZ92" s="69"/>
      <c r="BA92" s="69"/>
      <c r="BB92" s="69"/>
    </row>
    <row r="93" spans="1:54" x14ac:dyDescent="0.2">
      <c r="AE93" s="72"/>
      <c r="AY93" s="69"/>
      <c r="AZ93" s="69"/>
      <c r="BA93" s="69"/>
      <c r="BB93" s="69"/>
    </row>
    <row r="94" spans="1:54" x14ac:dyDescent="0.2">
      <c r="AD94" s="69"/>
      <c r="AY94" s="69"/>
      <c r="AZ94" s="69"/>
      <c r="BA94" s="69"/>
      <c r="BB94" s="69"/>
    </row>
    <row r="95" spans="1:54" x14ac:dyDescent="0.2">
      <c r="AE95" s="72"/>
      <c r="AY95" s="69"/>
      <c r="AZ95" s="69"/>
      <c r="BA95" s="69"/>
      <c r="BB95" s="69"/>
    </row>
    <row r="96" spans="1:54" x14ac:dyDescent="0.2">
      <c r="AY96" s="69"/>
      <c r="AZ96" s="69"/>
      <c r="BA96" s="69"/>
      <c r="BB96" s="69"/>
    </row>
    <row r="97" spans="30:54" x14ac:dyDescent="0.2">
      <c r="AE97" s="72"/>
      <c r="AY97" s="69"/>
      <c r="AZ97" s="69"/>
      <c r="BA97" s="69"/>
      <c r="BB97" s="69"/>
    </row>
    <row r="98" spans="30:54" x14ac:dyDescent="0.2">
      <c r="AE98" s="72"/>
      <c r="AY98" s="69"/>
      <c r="AZ98" s="69"/>
      <c r="BA98" s="69"/>
      <c r="BB98" s="69"/>
    </row>
    <row r="99" spans="30:54" x14ac:dyDescent="0.2">
      <c r="AE99" s="72"/>
      <c r="AY99" s="69"/>
      <c r="AZ99" s="69"/>
      <c r="BA99" s="69"/>
      <c r="BB99" s="69"/>
    </row>
    <row r="100" spans="30:54" x14ac:dyDescent="0.2">
      <c r="AE100" s="72"/>
      <c r="AY100" s="69"/>
      <c r="AZ100" s="69"/>
      <c r="BA100" s="69"/>
      <c r="BB100" s="69"/>
    </row>
    <row r="101" spans="30:54" x14ac:dyDescent="0.2">
      <c r="AD101" s="72"/>
      <c r="AE101" s="72"/>
      <c r="AY101" s="69"/>
      <c r="AZ101" s="69"/>
      <c r="BA101" s="69"/>
      <c r="BB101" s="69"/>
    </row>
    <row r="102" spans="30:54" x14ac:dyDescent="0.2">
      <c r="AD102" s="72"/>
      <c r="AE102" s="72"/>
      <c r="AY102" s="69"/>
      <c r="AZ102" s="69"/>
      <c r="BA102" s="69"/>
      <c r="BB102" s="69"/>
    </row>
    <row r="103" spans="30:54" x14ac:dyDescent="0.2">
      <c r="AD103" s="72"/>
      <c r="AE103" s="72"/>
      <c r="AY103" s="69"/>
      <c r="AZ103" s="69"/>
      <c r="BA103" s="69"/>
      <c r="BB103" s="69"/>
    </row>
    <row r="104" spans="30:54" x14ac:dyDescent="0.2">
      <c r="AD104" s="72"/>
      <c r="AE104" s="72"/>
      <c r="AY104" s="69"/>
      <c r="AZ104" s="69"/>
      <c r="BA104" s="69"/>
      <c r="BB104" s="69"/>
    </row>
    <row r="105" spans="30:54" x14ac:dyDescent="0.2">
      <c r="AD105" s="72"/>
      <c r="AE105" s="72"/>
      <c r="AY105" s="69"/>
      <c r="AZ105" s="69"/>
      <c r="BA105" s="69"/>
      <c r="BB105" s="69"/>
    </row>
    <row r="106" spans="30:54" x14ac:dyDescent="0.2">
      <c r="AD106" s="72"/>
      <c r="AE106" s="72"/>
      <c r="AY106" s="69"/>
      <c r="AZ106" s="69"/>
      <c r="BA106" s="69"/>
      <c r="BB106" s="69"/>
    </row>
    <row r="107" spans="30:54" x14ac:dyDescent="0.2">
      <c r="AD107" s="72"/>
      <c r="AE107" s="72"/>
      <c r="AY107" s="69"/>
      <c r="AZ107" s="69"/>
      <c r="BA107" s="69"/>
      <c r="BB107" s="69"/>
    </row>
    <row r="108" spans="30:54" x14ac:dyDescent="0.2">
      <c r="AD108" s="72"/>
      <c r="AE108" s="72"/>
      <c r="AY108" s="69"/>
      <c r="AZ108" s="69"/>
      <c r="BA108" s="69"/>
      <c r="BB108" s="69"/>
    </row>
    <row r="109" spans="30:54" x14ac:dyDescent="0.2">
      <c r="AD109" s="72"/>
      <c r="AE109" s="72"/>
      <c r="AY109" s="69"/>
      <c r="AZ109" s="69"/>
      <c r="BA109" s="69"/>
      <c r="BB109" s="69"/>
    </row>
    <row r="110" spans="30:54" x14ac:dyDescent="0.2">
      <c r="AD110" s="72"/>
      <c r="AE110" s="72"/>
      <c r="AY110" s="69"/>
      <c r="AZ110" s="69"/>
      <c r="BA110" s="69"/>
      <c r="BB110" s="69"/>
    </row>
    <row r="111" spans="30:54" x14ac:dyDescent="0.2">
      <c r="AD111" s="72"/>
      <c r="AE111" s="72"/>
      <c r="AY111" s="69"/>
      <c r="AZ111" s="69"/>
      <c r="BA111" s="69"/>
      <c r="BB111" s="69"/>
    </row>
    <row r="112" spans="30:54" x14ac:dyDescent="0.2">
      <c r="AD112" s="72"/>
      <c r="AE112" s="72"/>
      <c r="AY112" s="69"/>
      <c r="AZ112" s="69"/>
      <c r="BA112" s="69"/>
      <c r="BB112" s="69"/>
    </row>
    <row r="113" spans="30:54" x14ac:dyDescent="0.2">
      <c r="AD113" s="72"/>
      <c r="AE113" s="72"/>
      <c r="AY113" s="69"/>
      <c r="AZ113" s="69"/>
      <c r="BA113" s="69"/>
      <c r="BB113" s="69"/>
    </row>
    <row r="114" spans="30:54" x14ac:dyDescent="0.2">
      <c r="AD114" s="72"/>
      <c r="AE114" s="72"/>
      <c r="AY114" s="69"/>
      <c r="AZ114" s="69"/>
      <c r="BA114" s="69"/>
      <c r="BB114" s="69"/>
    </row>
    <row r="115" spans="30:54" x14ac:dyDescent="0.2">
      <c r="AD115" s="72"/>
      <c r="AE115" s="72"/>
      <c r="AY115" s="69"/>
      <c r="AZ115" s="69"/>
      <c r="BA115" s="69"/>
      <c r="BB115" s="69"/>
    </row>
    <row r="116" spans="30:54" x14ac:dyDescent="0.2">
      <c r="AD116" s="72"/>
      <c r="AE116" s="72"/>
      <c r="AY116" s="69"/>
      <c r="AZ116" s="69"/>
      <c r="BA116" s="69"/>
      <c r="BB116" s="69"/>
    </row>
    <row r="117" spans="30:54" x14ac:dyDescent="0.2">
      <c r="AD117" s="72"/>
      <c r="AE117" s="72"/>
      <c r="AY117" s="69"/>
      <c r="AZ117" s="69"/>
      <c r="BA117" s="69"/>
      <c r="BB117" s="69"/>
    </row>
    <row r="118" spans="30:54" x14ac:dyDescent="0.2">
      <c r="AD118" s="72"/>
      <c r="AE118" s="72"/>
      <c r="AY118" s="69"/>
      <c r="AZ118" s="69"/>
      <c r="BA118" s="69"/>
      <c r="BB118" s="69"/>
    </row>
    <row r="119" spans="30:54" x14ac:dyDescent="0.2">
      <c r="AD119" s="72"/>
      <c r="AE119" s="72"/>
      <c r="AY119" s="69"/>
      <c r="AZ119" s="69"/>
      <c r="BA119" s="69"/>
      <c r="BB119" s="69"/>
    </row>
    <row r="120" spans="30:54" x14ac:dyDescent="0.2">
      <c r="AD120" s="72"/>
      <c r="AE120" s="72"/>
      <c r="AY120" s="69"/>
      <c r="AZ120" s="69"/>
      <c r="BA120" s="69"/>
      <c r="BB120" s="69"/>
    </row>
    <row r="121" spans="30:54" x14ac:dyDescent="0.2">
      <c r="AD121" s="72"/>
      <c r="AE121" s="72"/>
      <c r="AY121" s="69"/>
      <c r="AZ121" s="69"/>
      <c r="BA121" s="69"/>
      <c r="BB121" s="69"/>
    </row>
    <row r="122" spans="30:54" x14ac:dyDescent="0.2">
      <c r="AD122" s="72"/>
      <c r="AE122" s="72"/>
      <c r="AY122" s="69"/>
      <c r="AZ122" s="69"/>
      <c r="BA122" s="69"/>
      <c r="BB122" s="69"/>
    </row>
    <row r="123" spans="30:54" x14ac:dyDescent="0.2">
      <c r="AD123" s="72"/>
      <c r="AE123" s="72"/>
      <c r="AY123" s="69"/>
      <c r="AZ123" s="69"/>
      <c r="BA123" s="69"/>
      <c r="BB123" s="69"/>
    </row>
    <row r="124" spans="30:54" x14ac:dyDescent="0.2">
      <c r="AD124" s="72"/>
      <c r="AE124" s="72"/>
      <c r="AY124" s="69"/>
      <c r="AZ124" s="69"/>
      <c r="BA124" s="69"/>
      <c r="BB124" s="69"/>
    </row>
    <row r="125" spans="30:54" x14ac:dyDescent="0.2">
      <c r="AD125" s="72"/>
      <c r="AE125" s="72"/>
      <c r="AY125" s="69"/>
      <c r="AZ125" s="69"/>
      <c r="BA125" s="69"/>
      <c r="BB125" s="69"/>
    </row>
    <row r="126" spans="30:54" x14ac:dyDescent="0.2">
      <c r="AD126" s="72"/>
      <c r="AE126" s="72"/>
      <c r="AY126" s="69"/>
      <c r="AZ126" s="69"/>
      <c r="BA126" s="69"/>
      <c r="BB126" s="69"/>
    </row>
    <row r="127" spans="30:54" x14ac:dyDescent="0.2">
      <c r="AD127" s="72"/>
      <c r="AE127" s="72"/>
      <c r="AY127" s="69"/>
      <c r="AZ127" s="69"/>
      <c r="BA127" s="69"/>
      <c r="BB127" s="69"/>
    </row>
    <row r="128" spans="30:54" x14ac:dyDescent="0.2">
      <c r="AD128" s="72"/>
      <c r="AE128" s="72"/>
      <c r="AY128" s="69"/>
      <c r="AZ128" s="69"/>
      <c r="BA128" s="69"/>
      <c r="BB128" s="69"/>
    </row>
    <row r="129" spans="30:54" x14ac:dyDescent="0.2">
      <c r="AD129" s="72"/>
      <c r="AE129" s="72"/>
      <c r="AY129" s="69"/>
      <c r="AZ129" s="69"/>
      <c r="BA129" s="69"/>
      <c r="BB129" s="69"/>
    </row>
    <row r="130" spans="30:54" x14ac:dyDescent="0.2">
      <c r="AD130" s="72"/>
      <c r="AE130" s="72"/>
      <c r="AY130" s="69"/>
      <c r="AZ130" s="69"/>
      <c r="BA130" s="69"/>
      <c r="BB130" s="69"/>
    </row>
    <row r="131" spans="30:54" x14ac:dyDescent="0.2">
      <c r="AD131" s="72"/>
      <c r="AE131" s="72"/>
      <c r="AY131" s="69"/>
      <c r="AZ131" s="69"/>
      <c r="BA131" s="69"/>
      <c r="BB131" s="69"/>
    </row>
    <row r="132" spans="30:54" x14ac:dyDescent="0.2">
      <c r="AD132" s="72"/>
      <c r="AE132" s="72"/>
      <c r="AY132" s="69"/>
      <c r="AZ132" s="69"/>
      <c r="BA132" s="69"/>
      <c r="BB132" s="69"/>
    </row>
    <row r="133" spans="30:54" x14ac:dyDescent="0.2">
      <c r="AD133" s="72"/>
      <c r="AE133" s="72"/>
      <c r="AY133" s="69"/>
      <c r="AZ133" s="69"/>
      <c r="BA133" s="69"/>
      <c r="BB133" s="69"/>
    </row>
    <row r="134" spans="30:54" x14ac:dyDescent="0.2">
      <c r="AD134" s="72"/>
      <c r="AE134" s="72"/>
      <c r="AY134" s="69"/>
      <c r="AZ134" s="69"/>
      <c r="BA134" s="69"/>
      <c r="BB134" s="69"/>
    </row>
    <row r="135" spans="30:54" x14ac:dyDescent="0.2">
      <c r="AD135" s="72"/>
      <c r="AE135" s="72"/>
      <c r="AY135" s="69"/>
      <c r="AZ135" s="69"/>
      <c r="BA135" s="69"/>
      <c r="BB135" s="69"/>
    </row>
    <row r="136" spans="30:54" x14ac:dyDescent="0.2">
      <c r="AD136" s="72"/>
      <c r="AE136" s="72"/>
      <c r="AY136" s="69"/>
      <c r="AZ136" s="69"/>
      <c r="BA136" s="69"/>
      <c r="BB136" s="69"/>
    </row>
    <row r="137" spans="30:54" x14ac:dyDescent="0.2">
      <c r="AD137" s="72"/>
      <c r="AE137" s="72"/>
      <c r="AY137" s="69"/>
      <c r="AZ137" s="69"/>
      <c r="BA137" s="69"/>
      <c r="BB137" s="69"/>
    </row>
    <row r="138" spans="30:54" x14ac:dyDescent="0.2">
      <c r="AD138" s="72"/>
      <c r="AE138" s="72"/>
      <c r="AY138" s="69"/>
      <c r="AZ138" s="69"/>
      <c r="BA138" s="69"/>
      <c r="BB138" s="69"/>
    </row>
    <row r="139" spans="30:54" x14ac:dyDescent="0.2">
      <c r="AD139" s="72"/>
      <c r="AE139" s="72"/>
      <c r="AY139" s="69"/>
      <c r="AZ139" s="69"/>
      <c r="BA139" s="69"/>
      <c r="BB139" s="69"/>
    </row>
    <row r="140" spans="30:54" x14ac:dyDescent="0.2">
      <c r="AD140" s="72"/>
      <c r="AE140" s="72"/>
      <c r="AY140" s="69"/>
      <c r="AZ140" s="69"/>
      <c r="BA140" s="69"/>
      <c r="BB140" s="69"/>
    </row>
    <row r="141" spans="30:54" x14ac:dyDescent="0.2">
      <c r="AD141" s="72"/>
      <c r="AE141" s="72"/>
      <c r="AY141" s="69"/>
      <c r="AZ141" s="69"/>
      <c r="BA141" s="69"/>
      <c r="BB141" s="69"/>
    </row>
    <row r="142" spans="30:54" x14ac:dyDescent="0.2">
      <c r="AD142" s="72"/>
      <c r="AE142" s="72"/>
      <c r="AY142" s="69"/>
      <c r="AZ142" s="69"/>
      <c r="BA142" s="69"/>
      <c r="BB142" s="69"/>
    </row>
    <row r="143" spans="30:54" x14ac:dyDescent="0.2">
      <c r="AD143" s="72"/>
      <c r="AE143" s="72"/>
      <c r="AY143" s="69"/>
      <c r="AZ143" s="69"/>
      <c r="BA143" s="69"/>
      <c r="BB143" s="69"/>
    </row>
    <row r="144" spans="30:54" x14ac:dyDescent="0.2">
      <c r="AD144" s="72"/>
      <c r="AE144" s="72"/>
      <c r="AY144" s="69"/>
      <c r="AZ144" s="69"/>
      <c r="BA144" s="69"/>
      <c r="BB144" s="69"/>
    </row>
    <row r="145" spans="30:54" x14ac:dyDescent="0.2">
      <c r="AD145" s="72"/>
      <c r="AE145" s="72"/>
      <c r="AY145" s="69"/>
      <c r="AZ145" s="69"/>
      <c r="BA145" s="69"/>
      <c r="BB145" s="69"/>
    </row>
    <row r="146" spans="30:54" x14ac:dyDescent="0.2">
      <c r="AD146" s="72"/>
      <c r="AE146" s="72"/>
      <c r="AY146" s="69"/>
      <c r="AZ146" s="69"/>
      <c r="BA146" s="69"/>
      <c r="BB146" s="69"/>
    </row>
    <row r="147" spans="30:54" x14ac:dyDescent="0.2">
      <c r="AD147" s="72"/>
      <c r="AE147" s="72"/>
      <c r="AY147" s="69"/>
      <c r="AZ147" s="69"/>
      <c r="BA147" s="69"/>
      <c r="BB147" s="69"/>
    </row>
    <row r="148" spans="30:54" x14ac:dyDescent="0.2">
      <c r="AD148" s="72"/>
      <c r="AE148" s="72"/>
      <c r="AY148" s="69"/>
      <c r="AZ148" s="69"/>
      <c r="BA148" s="69"/>
      <c r="BB148" s="69"/>
    </row>
    <row r="149" spans="30:54" x14ac:dyDescent="0.2">
      <c r="AD149" s="72"/>
      <c r="AE149" s="72"/>
      <c r="AY149" s="69"/>
      <c r="AZ149" s="69"/>
      <c r="BA149" s="69"/>
      <c r="BB149" s="69"/>
    </row>
    <row r="150" spans="30:54" x14ac:dyDescent="0.2">
      <c r="AD150" s="72"/>
      <c r="AE150" s="72"/>
      <c r="AY150" s="69"/>
      <c r="AZ150" s="69"/>
      <c r="BA150" s="69"/>
      <c r="BB150" s="69"/>
    </row>
    <row r="151" spans="30:54" x14ac:dyDescent="0.2">
      <c r="AD151" s="72"/>
      <c r="AE151" s="72"/>
      <c r="AY151" s="69"/>
      <c r="AZ151" s="69"/>
      <c r="BA151" s="69"/>
      <c r="BB151" s="69"/>
    </row>
    <row r="152" spans="30:54" x14ac:dyDescent="0.2">
      <c r="AD152" s="72"/>
      <c r="AE152" s="72"/>
      <c r="AY152" s="69"/>
      <c r="AZ152" s="69"/>
      <c r="BA152" s="69"/>
      <c r="BB152" s="69"/>
    </row>
    <row r="153" spans="30:54" x14ac:dyDescent="0.2">
      <c r="AD153" s="72"/>
      <c r="AE153" s="72"/>
      <c r="AY153" s="69"/>
      <c r="AZ153" s="69"/>
      <c r="BA153" s="69"/>
      <c r="BB153" s="69"/>
    </row>
    <row r="154" spans="30:54" x14ac:dyDescent="0.2">
      <c r="AD154" s="72"/>
      <c r="AE154" s="72"/>
      <c r="AY154" s="69"/>
      <c r="AZ154" s="69"/>
      <c r="BA154" s="69"/>
      <c r="BB154" s="69"/>
    </row>
    <row r="155" spans="30:54" x14ac:dyDescent="0.2">
      <c r="AY155" s="69"/>
      <c r="AZ155" s="69"/>
      <c r="BA155" s="69"/>
      <c r="BB155" s="69"/>
    </row>
    <row r="156" spans="30:54" x14ac:dyDescent="0.2">
      <c r="AD156" s="72"/>
      <c r="AE156" s="72"/>
      <c r="AY156" s="69"/>
      <c r="AZ156" s="69"/>
      <c r="BA156" s="69"/>
      <c r="BB156" s="69"/>
    </row>
    <row r="157" spans="30:54" x14ac:dyDescent="0.2">
      <c r="AY157" s="69"/>
      <c r="AZ157" s="69"/>
      <c r="BA157" s="69"/>
      <c r="BB157" s="69"/>
    </row>
    <row r="158" spans="30:54" x14ac:dyDescent="0.2">
      <c r="AY158" s="69"/>
      <c r="AZ158" s="69"/>
      <c r="BA158" s="69"/>
      <c r="BB158" s="69"/>
    </row>
    <row r="159" spans="30:54" x14ac:dyDescent="0.2">
      <c r="AY159" s="69"/>
      <c r="AZ159" s="69"/>
      <c r="BA159" s="69"/>
      <c r="BB159" s="69"/>
    </row>
    <row r="160" spans="30:54" x14ac:dyDescent="0.2">
      <c r="AY160" s="69"/>
      <c r="AZ160" s="69"/>
      <c r="BA160" s="69"/>
      <c r="BB160" s="69"/>
    </row>
    <row r="161" spans="51:54" x14ac:dyDescent="0.2">
      <c r="AY161" s="69"/>
      <c r="AZ161" s="69"/>
      <c r="BA161" s="69"/>
      <c r="BB161" s="69"/>
    </row>
    <row r="162" spans="51:54" x14ac:dyDescent="0.2">
      <c r="AY162" s="69"/>
      <c r="AZ162" s="69"/>
      <c r="BA162" s="69"/>
      <c r="BB162" s="69"/>
    </row>
    <row r="163" spans="51:54" x14ac:dyDescent="0.2">
      <c r="AY163" s="69"/>
      <c r="AZ163" s="69"/>
      <c r="BA163" s="69"/>
      <c r="BB163" s="69"/>
    </row>
    <row r="164" spans="51:54" x14ac:dyDescent="0.2">
      <c r="AY164" s="69"/>
      <c r="AZ164" s="69"/>
      <c r="BA164" s="69"/>
      <c r="BB164" s="69"/>
    </row>
    <row r="165" spans="51:54" x14ac:dyDescent="0.2">
      <c r="AY165" s="69"/>
      <c r="AZ165" s="69"/>
      <c r="BA165" s="69"/>
      <c r="BB165" s="69"/>
    </row>
    <row r="166" spans="51:54" x14ac:dyDescent="0.2">
      <c r="AY166" s="69"/>
      <c r="AZ166" s="69"/>
      <c r="BA166" s="69"/>
      <c r="BB166" s="69"/>
    </row>
    <row r="167" spans="51:54" x14ac:dyDescent="0.2">
      <c r="AY167" s="69"/>
      <c r="AZ167" s="69"/>
      <c r="BA167" s="69"/>
      <c r="BB167" s="69"/>
    </row>
    <row r="168" spans="51:54" x14ac:dyDescent="0.2">
      <c r="AY168" s="69"/>
      <c r="AZ168" s="69"/>
      <c r="BA168" s="69"/>
      <c r="BB168" s="69"/>
    </row>
    <row r="169" spans="51:54" x14ac:dyDescent="0.2">
      <c r="AY169" s="69"/>
      <c r="AZ169" s="69"/>
      <c r="BA169" s="69"/>
      <c r="BB169" s="69"/>
    </row>
    <row r="170" spans="51:54" x14ac:dyDescent="0.2">
      <c r="AY170" s="69"/>
      <c r="AZ170" s="69"/>
      <c r="BA170" s="69"/>
      <c r="BB170" s="69"/>
    </row>
    <row r="171" spans="51:54" x14ac:dyDescent="0.2">
      <c r="AY171" s="69"/>
      <c r="AZ171" s="69"/>
      <c r="BA171" s="69"/>
      <c r="BB171" s="69"/>
    </row>
    <row r="172" spans="51:54" x14ac:dyDescent="0.2">
      <c r="AY172" s="69"/>
      <c r="AZ172" s="69"/>
      <c r="BA172" s="69"/>
      <c r="BB172" s="69"/>
    </row>
    <row r="173" spans="51:54" x14ac:dyDescent="0.2">
      <c r="AY173" s="69"/>
      <c r="AZ173" s="69"/>
      <c r="BA173" s="69"/>
      <c r="BB173" s="69"/>
    </row>
    <row r="174" spans="51:54" x14ac:dyDescent="0.2">
      <c r="AY174" s="69"/>
      <c r="AZ174" s="69"/>
      <c r="BA174" s="69"/>
      <c r="BB174" s="69"/>
    </row>
    <row r="175" spans="51:54" x14ac:dyDescent="0.2">
      <c r="AY175" s="69"/>
      <c r="AZ175" s="69"/>
      <c r="BA175" s="69"/>
      <c r="BB175" s="69"/>
    </row>
    <row r="176" spans="51:54" x14ac:dyDescent="0.2">
      <c r="AY176" s="69"/>
      <c r="AZ176" s="69"/>
      <c r="BA176" s="69"/>
      <c r="BB176" s="69"/>
    </row>
    <row r="177" spans="51:54" x14ac:dyDescent="0.2">
      <c r="AY177" s="69"/>
      <c r="AZ177" s="69"/>
      <c r="BA177" s="69"/>
      <c r="BB177" s="69"/>
    </row>
    <row r="178" spans="51:54" x14ac:dyDescent="0.2">
      <c r="AY178" s="69"/>
      <c r="AZ178" s="69"/>
      <c r="BA178" s="69"/>
      <c r="BB178" s="69"/>
    </row>
    <row r="179" spans="51:54" x14ac:dyDescent="0.2">
      <c r="AY179" s="69"/>
      <c r="AZ179" s="69"/>
      <c r="BA179" s="69"/>
      <c r="BB179" s="69"/>
    </row>
    <row r="180" spans="51:54" x14ac:dyDescent="0.2">
      <c r="AY180" s="69"/>
      <c r="AZ180" s="69"/>
      <c r="BA180" s="69"/>
      <c r="BB180" s="69"/>
    </row>
    <row r="181" spans="51:54" x14ac:dyDescent="0.2">
      <c r="AY181" s="69"/>
      <c r="AZ181" s="69"/>
      <c r="BA181" s="69"/>
      <c r="BB181" s="69"/>
    </row>
    <row r="182" spans="51:54" x14ac:dyDescent="0.2">
      <c r="AY182" s="69"/>
      <c r="AZ182" s="69"/>
      <c r="BA182" s="69"/>
      <c r="BB182" s="69"/>
    </row>
    <row r="183" spans="51:54" x14ac:dyDescent="0.2">
      <c r="AY183" s="69"/>
      <c r="AZ183" s="69"/>
      <c r="BA183" s="69"/>
      <c r="BB183" s="69"/>
    </row>
    <row r="184" spans="51:54" x14ac:dyDescent="0.2">
      <c r="AY184" s="69"/>
      <c r="AZ184" s="69"/>
      <c r="BA184" s="69"/>
      <c r="BB184" s="69"/>
    </row>
    <row r="185" spans="51:54" x14ac:dyDescent="0.2">
      <c r="AY185" s="69"/>
      <c r="AZ185" s="69"/>
      <c r="BA185" s="69"/>
      <c r="BB185" s="69"/>
    </row>
    <row r="186" spans="51:54" x14ac:dyDescent="0.2">
      <c r="AY186" s="69"/>
      <c r="AZ186" s="69"/>
      <c r="BA186" s="69"/>
      <c r="BB186" s="69"/>
    </row>
    <row r="187" spans="51:54" x14ac:dyDescent="0.2">
      <c r="AY187" s="69"/>
      <c r="AZ187" s="69"/>
      <c r="BA187" s="69"/>
      <c r="BB187" s="69"/>
    </row>
    <row r="188" spans="51:54" x14ac:dyDescent="0.2">
      <c r="AY188" s="69"/>
      <c r="AZ188" s="69"/>
      <c r="BA188" s="69"/>
      <c r="BB188" s="69"/>
    </row>
    <row r="189" spans="51:54" x14ac:dyDescent="0.2">
      <c r="AY189" s="69"/>
      <c r="AZ189" s="69"/>
      <c r="BA189" s="69"/>
      <c r="BB189" s="69"/>
    </row>
    <row r="190" spans="51:54" x14ac:dyDescent="0.2">
      <c r="AY190" s="69"/>
      <c r="AZ190" s="69"/>
      <c r="BA190" s="69"/>
      <c r="BB190" s="69"/>
    </row>
    <row r="191" spans="51:54" x14ac:dyDescent="0.2">
      <c r="AY191" s="69"/>
      <c r="AZ191" s="69"/>
      <c r="BA191" s="69"/>
      <c r="BB191" s="69"/>
    </row>
    <row r="192" spans="51:54" x14ac:dyDescent="0.2">
      <c r="AY192" s="69"/>
      <c r="AZ192" s="69"/>
      <c r="BA192" s="69"/>
      <c r="BB192" s="69"/>
    </row>
    <row r="193" spans="51:54" x14ac:dyDescent="0.2">
      <c r="AY193" s="69"/>
      <c r="AZ193" s="69"/>
      <c r="BA193" s="69"/>
      <c r="BB193" s="69"/>
    </row>
    <row r="194" spans="51:54" x14ac:dyDescent="0.2">
      <c r="AY194" s="69"/>
      <c r="AZ194" s="69"/>
      <c r="BA194" s="69"/>
      <c r="BB194" s="69"/>
    </row>
    <row r="195" spans="51:54" x14ac:dyDescent="0.2">
      <c r="AY195" s="69"/>
      <c r="AZ195" s="69"/>
      <c r="BA195" s="69"/>
      <c r="BB195" s="69"/>
    </row>
    <row r="196" spans="51:54" x14ac:dyDescent="0.2">
      <c r="AY196" s="69"/>
      <c r="AZ196" s="69"/>
      <c r="BA196" s="69"/>
      <c r="BB196" s="69"/>
    </row>
    <row r="197" spans="51:54" x14ac:dyDescent="0.2">
      <c r="AY197" s="69"/>
      <c r="AZ197" s="69"/>
      <c r="BA197" s="69"/>
      <c r="BB197" s="69"/>
    </row>
    <row r="198" spans="51:54" x14ac:dyDescent="0.2">
      <c r="AY198" s="69"/>
      <c r="AZ198" s="69"/>
      <c r="BA198" s="69"/>
      <c r="BB198" s="69"/>
    </row>
    <row r="199" spans="51:54" x14ac:dyDescent="0.2">
      <c r="AY199" s="69"/>
      <c r="AZ199" s="69"/>
      <c r="BA199" s="69"/>
      <c r="BB199" s="69"/>
    </row>
    <row r="200" spans="51:54" x14ac:dyDescent="0.2">
      <c r="AY200" s="69"/>
      <c r="AZ200" s="69"/>
      <c r="BA200" s="69"/>
      <c r="BB200" s="69"/>
    </row>
    <row r="201" spans="51:54" x14ac:dyDescent="0.2">
      <c r="AY201" s="69"/>
      <c r="AZ201" s="69"/>
      <c r="BA201" s="69"/>
      <c r="BB201" s="69"/>
    </row>
    <row r="202" spans="51:54" x14ac:dyDescent="0.2">
      <c r="AY202" s="69"/>
      <c r="AZ202" s="69"/>
      <c r="BA202" s="69"/>
      <c r="BB202" s="69"/>
    </row>
    <row r="203" spans="51:54" x14ac:dyDescent="0.2">
      <c r="AY203" s="69"/>
      <c r="AZ203" s="69"/>
      <c r="BA203" s="69"/>
      <c r="BB203" s="69"/>
    </row>
    <row r="204" spans="51:54" x14ac:dyDescent="0.2">
      <c r="AY204" s="69"/>
      <c r="AZ204" s="69"/>
      <c r="BA204" s="69"/>
      <c r="BB204" s="69"/>
    </row>
    <row r="205" spans="51:54" x14ac:dyDescent="0.2">
      <c r="AY205" s="69"/>
      <c r="AZ205" s="69"/>
      <c r="BA205" s="69"/>
      <c r="BB205" s="69"/>
    </row>
    <row r="206" spans="51:54" x14ac:dyDescent="0.2">
      <c r="AY206" s="69"/>
      <c r="AZ206" s="69"/>
      <c r="BA206" s="69"/>
      <c r="BB206" s="69"/>
    </row>
    <row r="207" spans="51:54" x14ac:dyDescent="0.2">
      <c r="AY207" s="69"/>
      <c r="AZ207" s="69"/>
      <c r="BA207" s="69"/>
      <c r="BB207" s="69"/>
    </row>
    <row r="208" spans="51:54" x14ac:dyDescent="0.2">
      <c r="AY208" s="69"/>
      <c r="AZ208" s="69"/>
      <c r="BA208" s="69"/>
      <c r="BB208" s="69"/>
    </row>
    <row r="209" spans="51:54" x14ac:dyDescent="0.2">
      <c r="AY209" s="69"/>
      <c r="AZ209" s="69"/>
      <c r="BA209" s="69"/>
      <c r="BB209" s="69"/>
    </row>
    <row r="210" spans="51:54" x14ac:dyDescent="0.2">
      <c r="AY210" s="69"/>
      <c r="AZ210" s="69"/>
      <c r="BA210" s="69"/>
      <c r="BB210" s="69"/>
    </row>
    <row r="211" spans="51:54" x14ac:dyDescent="0.2">
      <c r="AY211" s="69"/>
      <c r="AZ211" s="69"/>
      <c r="BA211" s="69"/>
      <c r="BB211" s="69"/>
    </row>
    <row r="212" spans="51:54" x14ac:dyDescent="0.2">
      <c r="AY212" s="69"/>
      <c r="AZ212" s="69"/>
      <c r="BA212" s="69"/>
      <c r="BB212" s="69"/>
    </row>
    <row r="213" spans="51:54" x14ac:dyDescent="0.2">
      <c r="AY213" s="69"/>
      <c r="AZ213" s="69"/>
      <c r="BA213" s="69"/>
      <c r="BB213" s="69"/>
    </row>
    <row r="214" spans="51:54" x14ac:dyDescent="0.2">
      <c r="AY214" s="69"/>
      <c r="AZ214" s="69"/>
      <c r="BA214" s="69"/>
      <c r="BB214" s="69"/>
    </row>
    <row r="215" spans="51:54" x14ac:dyDescent="0.2">
      <c r="AY215" s="69"/>
      <c r="AZ215" s="69"/>
      <c r="BA215" s="69"/>
      <c r="BB215" s="69"/>
    </row>
    <row r="216" spans="51:54" x14ac:dyDescent="0.2">
      <c r="AY216" s="69"/>
      <c r="AZ216" s="69"/>
      <c r="BA216" s="69"/>
      <c r="BB216" s="69"/>
    </row>
    <row r="217" spans="51:54" x14ac:dyDescent="0.2">
      <c r="AY217" s="69"/>
      <c r="AZ217" s="69"/>
      <c r="BA217" s="69"/>
      <c r="BB217" s="69"/>
    </row>
    <row r="218" spans="51:54" x14ac:dyDescent="0.2">
      <c r="AY218" s="69"/>
      <c r="AZ218" s="69"/>
      <c r="BA218" s="69"/>
      <c r="BB218" s="69"/>
    </row>
    <row r="219" spans="51:54" x14ac:dyDescent="0.2">
      <c r="AY219" s="69"/>
      <c r="AZ219" s="69"/>
      <c r="BA219" s="69"/>
      <c r="BB219" s="69"/>
    </row>
    <row r="220" spans="51:54" x14ac:dyDescent="0.2">
      <c r="AY220" s="69"/>
      <c r="AZ220" s="69"/>
      <c r="BA220" s="69"/>
      <c r="BB220" s="69"/>
    </row>
    <row r="221" spans="51:54" x14ac:dyDescent="0.2">
      <c r="AY221" s="69"/>
      <c r="AZ221" s="69"/>
      <c r="BA221" s="69"/>
      <c r="BB221" s="69"/>
    </row>
    <row r="222" spans="51:54" x14ac:dyDescent="0.2">
      <c r="AY222" s="69"/>
      <c r="AZ222" s="69"/>
      <c r="BA222" s="69"/>
      <c r="BB222" s="69"/>
    </row>
    <row r="223" spans="51:54" x14ac:dyDescent="0.2">
      <c r="AY223" s="69"/>
      <c r="AZ223" s="69"/>
      <c r="BA223" s="69"/>
      <c r="BB223" s="69"/>
    </row>
    <row r="224" spans="51:54" x14ac:dyDescent="0.2">
      <c r="AY224" s="69"/>
      <c r="AZ224" s="69"/>
      <c r="BA224" s="69"/>
      <c r="BB224" s="69"/>
    </row>
    <row r="225" spans="51:54" x14ac:dyDescent="0.2">
      <c r="AY225" s="69"/>
      <c r="AZ225" s="69"/>
      <c r="BA225" s="69"/>
      <c r="BB225" s="69"/>
    </row>
    <row r="226" spans="51:54" x14ac:dyDescent="0.2">
      <c r="AY226" s="69"/>
      <c r="AZ226" s="69"/>
      <c r="BA226" s="69"/>
      <c r="BB226" s="69"/>
    </row>
    <row r="227" spans="51:54" x14ac:dyDescent="0.2">
      <c r="AY227" s="69"/>
      <c r="AZ227" s="69"/>
      <c r="BA227" s="69"/>
      <c r="BB227" s="69"/>
    </row>
    <row r="228" spans="51:54" x14ac:dyDescent="0.2">
      <c r="AY228" s="69"/>
      <c r="AZ228" s="69"/>
      <c r="BA228" s="69"/>
      <c r="BB228" s="69"/>
    </row>
    <row r="229" spans="51:54" x14ac:dyDescent="0.2">
      <c r="AY229" s="69"/>
      <c r="AZ229" s="69"/>
      <c r="BA229" s="69"/>
      <c r="BB229" s="69"/>
    </row>
    <row r="230" spans="51:54" x14ac:dyDescent="0.2">
      <c r="AY230" s="69"/>
      <c r="AZ230" s="69"/>
      <c r="BA230" s="69"/>
      <c r="BB230" s="69"/>
    </row>
    <row r="231" spans="51:54" x14ac:dyDescent="0.2">
      <c r="AY231" s="69"/>
      <c r="AZ231" s="69"/>
      <c r="BA231" s="69"/>
      <c r="BB231" s="69"/>
    </row>
    <row r="232" spans="51:54" x14ac:dyDescent="0.2">
      <c r="AY232" s="69"/>
      <c r="AZ232" s="69"/>
      <c r="BA232" s="69"/>
      <c r="BB232" s="69"/>
    </row>
    <row r="233" spans="51:54" x14ac:dyDescent="0.2">
      <c r="AY233" s="69"/>
      <c r="AZ233" s="69"/>
      <c r="BA233" s="69"/>
      <c r="BB233" s="69"/>
    </row>
    <row r="234" spans="51:54" x14ac:dyDescent="0.2">
      <c r="AY234" s="69"/>
      <c r="AZ234" s="69"/>
      <c r="BA234" s="69"/>
      <c r="BB234" s="69"/>
    </row>
    <row r="235" spans="51:54" x14ac:dyDescent="0.2">
      <c r="AY235" s="69"/>
      <c r="AZ235" s="69"/>
      <c r="BA235" s="69"/>
      <c r="BB235" s="69"/>
    </row>
    <row r="236" spans="51:54" x14ac:dyDescent="0.2">
      <c r="AY236" s="69"/>
      <c r="AZ236" s="69"/>
      <c r="BA236" s="69"/>
      <c r="BB236" s="69"/>
    </row>
    <row r="237" spans="51:54" x14ac:dyDescent="0.2">
      <c r="AY237" s="69"/>
      <c r="AZ237" s="69"/>
      <c r="BA237" s="69"/>
      <c r="BB237" s="69"/>
    </row>
    <row r="238" spans="51:54" x14ac:dyDescent="0.2">
      <c r="AY238" s="69"/>
      <c r="AZ238" s="69"/>
      <c r="BA238" s="69"/>
      <c r="BB238" s="69"/>
    </row>
    <row r="239" spans="51:54" x14ac:dyDescent="0.2">
      <c r="AY239" s="69"/>
      <c r="AZ239" s="69"/>
      <c r="BA239" s="69"/>
      <c r="BB239" s="69"/>
    </row>
    <row r="240" spans="51:54" x14ac:dyDescent="0.2">
      <c r="AY240" s="69"/>
      <c r="AZ240" s="69"/>
      <c r="BA240" s="69"/>
      <c r="BB240" s="69"/>
    </row>
    <row r="241" spans="51:54" x14ac:dyDescent="0.2">
      <c r="AY241" s="69"/>
      <c r="AZ241" s="69"/>
      <c r="BA241" s="69"/>
      <c r="BB241" s="69"/>
    </row>
    <row r="242" spans="51:54" x14ac:dyDescent="0.2">
      <c r="AY242" s="69"/>
      <c r="AZ242" s="69"/>
      <c r="BA242" s="69"/>
      <c r="BB242" s="69"/>
    </row>
    <row r="243" spans="51:54" x14ac:dyDescent="0.2">
      <c r="AY243" s="69"/>
      <c r="AZ243" s="69"/>
      <c r="BA243" s="69"/>
      <c r="BB243" s="69"/>
    </row>
    <row r="244" spans="51:54" x14ac:dyDescent="0.2">
      <c r="AY244" s="69"/>
      <c r="AZ244" s="69"/>
      <c r="BA244" s="69"/>
      <c r="BB244" s="69"/>
    </row>
    <row r="245" spans="51:54" x14ac:dyDescent="0.2">
      <c r="AY245" s="69"/>
      <c r="AZ245" s="69"/>
      <c r="BA245" s="69"/>
      <c r="BB245" s="69"/>
    </row>
    <row r="246" spans="51:54" x14ac:dyDescent="0.2">
      <c r="AY246" s="69"/>
      <c r="AZ246" s="69"/>
      <c r="BA246" s="69"/>
      <c r="BB246" s="69"/>
    </row>
    <row r="247" spans="51:54" x14ac:dyDescent="0.2">
      <c r="AY247" s="69"/>
      <c r="AZ247" s="69"/>
      <c r="BA247" s="69"/>
      <c r="BB247" s="69"/>
    </row>
    <row r="248" spans="51:54" x14ac:dyDescent="0.2">
      <c r="AY248" s="69"/>
      <c r="AZ248" s="69"/>
      <c r="BA248" s="69"/>
      <c r="BB248" s="69"/>
    </row>
    <row r="249" spans="51:54" x14ac:dyDescent="0.2">
      <c r="AY249" s="69"/>
      <c r="AZ249" s="69"/>
      <c r="BA249" s="69"/>
      <c r="BB249" s="69"/>
    </row>
    <row r="250" spans="51:54" x14ac:dyDescent="0.2">
      <c r="AY250" s="69"/>
      <c r="AZ250" s="69"/>
      <c r="BA250" s="69"/>
      <c r="BB250" s="69"/>
    </row>
    <row r="251" spans="51:54" x14ac:dyDescent="0.2">
      <c r="AY251" s="69"/>
      <c r="AZ251" s="69"/>
      <c r="BA251" s="69"/>
      <c r="BB251" s="69"/>
    </row>
    <row r="252" spans="51:54" x14ac:dyDescent="0.2">
      <c r="AY252" s="69"/>
      <c r="AZ252" s="69"/>
      <c r="BA252" s="69"/>
      <c r="BB252" s="69"/>
    </row>
    <row r="253" spans="51:54" x14ac:dyDescent="0.2">
      <c r="AY253" s="69"/>
      <c r="AZ253" s="69"/>
      <c r="BA253" s="69"/>
      <c r="BB253" s="69"/>
    </row>
    <row r="254" spans="51:54" x14ac:dyDescent="0.2">
      <c r="AY254" s="69"/>
      <c r="AZ254" s="69"/>
      <c r="BA254" s="69"/>
      <c r="BB254" s="69"/>
    </row>
    <row r="255" spans="51:54" x14ac:dyDescent="0.2">
      <c r="AY255" s="69"/>
      <c r="AZ255" s="69"/>
      <c r="BA255" s="69"/>
      <c r="BB255" s="69"/>
    </row>
    <row r="256" spans="51:54" x14ac:dyDescent="0.2">
      <c r="AY256" s="69"/>
      <c r="AZ256" s="69"/>
      <c r="BA256" s="69"/>
      <c r="BB256" s="69"/>
    </row>
    <row r="257" spans="51:54" x14ac:dyDescent="0.2">
      <c r="AY257" s="69"/>
      <c r="AZ257" s="69"/>
      <c r="BA257" s="69"/>
      <c r="BB257" s="69"/>
    </row>
    <row r="258" spans="51:54" x14ac:dyDescent="0.2">
      <c r="AY258" s="69"/>
      <c r="AZ258" s="69"/>
      <c r="BA258" s="69"/>
      <c r="BB258" s="69"/>
    </row>
    <row r="259" spans="51:54" x14ac:dyDescent="0.2">
      <c r="AY259" s="69"/>
      <c r="AZ259" s="69"/>
      <c r="BA259" s="69"/>
      <c r="BB259" s="69"/>
    </row>
    <row r="260" spans="51:54" x14ac:dyDescent="0.2">
      <c r="AY260" s="69"/>
      <c r="AZ260" s="69"/>
      <c r="BA260" s="69"/>
      <c r="BB260" s="69"/>
    </row>
    <row r="261" spans="51:54" x14ac:dyDescent="0.2">
      <c r="AY261" s="69"/>
      <c r="AZ261" s="69"/>
      <c r="BA261" s="69"/>
      <c r="BB261" s="69"/>
    </row>
    <row r="262" spans="51:54" x14ac:dyDescent="0.2">
      <c r="AY262" s="69"/>
      <c r="AZ262" s="69"/>
      <c r="BA262" s="69"/>
      <c r="BB262" s="69"/>
    </row>
    <row r="263" spans="51:54" x14ac:dyDescent="0.2">
      <c r="AY263" s="69"/>
      <c r="AZ263" s="69"/>
      <c r="BA263" s="69"/>
      <c r="BB263" s="69"/>
    </row>
    <row r="264" spans="51:54" x14ac:dyDescent="0.2">
      <c r="AY264" s="69"/>
      <c r="AZ264" s="69"/>
      <c r="BA264" s="69"/>
      <c r="BB264" s="69"/>
    </row>
    <row r="265" spans="51:54" x14ac:dyDescent="0.2">
      <c r="AY265" s="69"/>
      <c r="AZ265" s="69"/>
      <c r="BA265" s="69"/>
      <c r="BB265" s="69"/>
    </row>
    <row r="266" spans="51:54" x14ac:dyDescent="0.2">
      <c r="AY266" s="69"/>
      <c r="AZ266" s="69"/>
      <c r="BA266" s="69"/>
      <c r="BB266" s="69"/>
    </row>
    <row r="267" spans="51:54" x14ac:dyDescent="0.2">
      <c r="AY267" s="69"/>
      <c r="AZ267" s="69"/>
      <c r="BA267" s="69"/>
      <c r="BB267" s="69"/>
    </row>
    <row r="268" spans="51:54" x14ac:dyDescent="0.2">
      <c r="AY268" s="69"/>
      <c r="AZ268" s="69"/>
      <c r="BA268" s="69"/>
      <c r="BB268" s="69"/>
    </row>
    <row r="269" spans="51:54" x14ac:dyDescent="0.2">
      <c r="AY269" s="69"/>
      <c r="AZ269" s="69"/>
      <c r="BA269" s="69"/>
      <c r="BB269" s="69"/>
    </row>
    <row r="270" spans="51:54" x14ac:dyDescent="0.2">
      <c r="AY270" s="69"/>
      <c r="AZ270" s="69"/>
      <c r="BA270" s="69"/>
      <c r="BB270" s="69"/>
    </row>
    <row r="271" spans="51:54" x14ac:dyDescent="0.2">
      <c r="AY271" s="69"/>
      <c r="AZ271" s="69"/>
      <c r="BA271" s="69"/>
      <c r="BB271" s="69"/>
    </row>
    <row r="272" spans="51:54" x14ac:dyDescent="0.2">
      <c r="AY272" s="69"/>
      <c r="AZ272" s="69"/>
      <c r="BA272" s="69"/>
      <c r="BB272" s="69"/>
    </row>
    <row r="273" spans="51:54" x14ac:dyDescent="0.2">
      <c r="AY273" s="69"/>
      <c r="AZ273" s="69"/>
      <c r="BA273" s="69"/>
      <c r="BB273" s="69"/>
    </row>
    <row r="274" spans="51:54" x14ac:dyDescent="0.2">
      <c r="AY274" s="69"/>
      <c r="AZ274" s="69"/>
      <c r="BA274" s="69"/>
      <c r="BB274" s="69"/>
    </row>
    <row r="275" spans="51:54" x14ac:dyDescent="0.2">
      <c r="AY275" s="69"/>
      <c r="AZ275" s="69"/>
      <c r="BA275" s="69"/>
      <c r="BB275" s="69"/>
    </row>
    <row r="276" spans="51:54" x14ac:dyDescent="0.2">
      <c r="AY276" s="69"/>
      <c r="AZ276" s="69"/>
      <c r="BA276" s="69"/>
      <c r="BB276" s="69"/>
    </row>
    <row r="277" spans="51:54" x14ac:dyDescent="0.2">
      <c r="AY277" s="69"/>
      <c r="AZ277" s="69"/>
      <c r="BA277" s="69"/>
      <c r="BB277" s="69"/>
    </row>
    <row r="278" spans="51:54" x14ac:dyDescent="0.2">
      <c r="AY278" s="69"/>
      <c r="AZ278" s="69"/>
      <c r="BA278" s="69"/>
      <c r="BB278" s="69"/>
    </row>
    <row r="279" spans="51:54" x14ac:dyDescent="0.2">
      <c r="AY279" s="69"/>
      <c r="AZ279" s="69"/>
      <c r="BA279" s="69"/>
      <c r="BB279" s="69"/>
    </row>
    <row r="280" spans="51:54" x14ac:dyDescent="0.2">
      <c r="AY280" s="69"/>
      <c r="AZ280" s="69"/>
      <c r="BA280" s="69"/>
      <c r="BB280" s="69"/>
    </row>
    <row r="281" spans="51:54" x14ac:dyDescent="0.2">
      <c r="AY281" s="69"/>
      <c r="AZ281" s="69"/>
      <c r="BA281" s="69"/>
      <c r="BB281" s="69"/>
    </row>
    <row r="282" spans="51:54" x14ac:dyDescent="0.2">
      <c r="AY282" s="69"/>
      <c r="AZ282" s="69"/>
      <c r="BA282" s="69"/>
      <c r="BB282" s="69"/>
    </row>
    <row r="283" spans="51:54" x14ac:dyDescent="0.2">
      <c r="AY283" s="69"/>
      <c r="AZ283" s="69"/>
      <c r="BA283" s="69"/>
      <c r="BB283" s="69"/>
    </row>
    <row r="284" spans="51:54" x14ac:dyDescent="0.2">
      <c r="AY284" s="69"/>
      <c r="AZ284" s="69"/>
      <c r="BA284" s="69"/>
      <c r="BB284" s="69"/>
    </row>
    <row r="285" spans="51:54" x14ac:dyDescent="0.2">
      <c r="AY285" s="69"/>
      <c r="AZ285" s="69"/>
      <c r="BA285" s="69"/>
      <c r="BB285" s="69"/>
    </row>
    <row r="286" spans="51:54" x14ac:dyDescent="0.2">
      <c r="AY286" s="69"/>
      <c r="AZ286" s="69"/>
      <c r="BA286" s="69"/>
      <c r="BB286" s="69"/>
    </row>
    <row r="287" spans="51:54" x14ac:dyDescent="0.2">
      <c r="AY287" s="69"/>
      <c r="AZ287" s="69"/>
      <c r="BA287" s="69"/>
      <c r="BB287" s="69"/>
    </row>
    <row r="288" spans="51:54" x14ac:dyDescent="0.2">
      <c r="AY288" s="69"/>
      <c r="AZ288" s="69"/>
      <c r="BA288" s="69"/>
      <c r="BB288" s="69"/>
    </row>
    <row r="289" spans="51:54" x14ac:dyDescent="0.2">
      <c r="AY289" s="69"/>
      <c r="AZ289" s="69"/>
      <c r="BA289" s="69"/>
      <c r="BB289" s="69"/>
    </row>
    <row r="290" spans="51:54" x14ac:dyDescent="0.2">
      <c r="AY290" s="69"/>
      <c r="AZ290" s="69"/>
      <c r="BA290" s="69"/>
      <c r="BB290" s="69"/>
    </row>
    <row r="291" spans="51:54" x14ac:dyDescent="0.2">
      <c r="AY291" s="69"/>
      <c r="AZ291" s="69"/>
      <c r="BA291" s="69"/>
      <c r="BB291" s="69"/>
    </row>
    <row r="292" spans="51:54" x14ac:dyDescent="0.2">
      <c r="AY292" s="69"/>
      <c r="AZ292" s="69"/>
      <c r="BA292" s="69"/>
      <c r="BB292" s="69"/>
    </row>
    <row r="293" spans="51:54" x14ac:dyDescent="0.2">
      <c r="AY293" s="69"/>
      <c r="AZ293" s="69"/>
      <c r="BA293" s="69"/>
      <c r="BB293" s="69"/>
    </row>
    <row r="294" spans="51:54" x14ac:dyDescent="0.2">
      <c r="AY294" s="69"/>
      <c r="AZ294" s="69"/>
      <c r="BA294" s="69"/>
      <c r="BB294" s="69"/>
    </row>
    <row r="295" spans="51:54" x14ac:dyDescent="0.2">
      <c r="AY295" s="69"/>
      <c r="AZ295" s="69"/>
      <c r="BA295" s="69"/>
      <c r="BB295" s="69"/>
    </row>
    <row r="296" spans="51:54" x14ac:dyDescent="0.2">
      <c r="AY296" s="69"/>
      <c r="AZ296" s="69"/>
      <c r="BA296" s="69"/>
      <c r="BB296" s="69"/>
    </row>
    <row r="297" spans="51:54" x14ac:dyDescent="0.2">
      <c r="AY297" s="69"/>
      <c r="AZ297" s="69"/>
      <c r="BA297" s="69"/>
      <c r="BB297" s="69"/>
    </row>
    <row r="298" spans="51:54" x14ac:dyDescent="0.2">
      <c r="AY298" s="69"/>
      <c r="AZ298" s="69"/>
      <c r="BA298" s="69"/>
      <c r="BB298" s="69"/>
    </row>
    <row r="299" spans="51:54" x14ac:dyDescent="0.2">
      <c r="AY299" s="69"/>
      <c r="AZ299" s="69"/>
      <c r="BA299" s="69"/>
      <c r="BB299" s="69"/>
    </row>
    <row r="300" spans="51:54" x14ac:dyDescent="0.2">
      <c r="AY300" s="69"/>
      <c r="AZ300" s="69"/>
      <c r="BA300" s="69"/>
      <c r="BB300" s="69"/>
    </row>
    <row r="301" spans="51:54" x14ac:dyDescent="0.2">
      <c r="AY301" s="69"/>
      <c r="AZ301" s="69"/>
      <c r="BA301" s="69"/>
      <c r="BB301" s="69"/>
    </row>
    <row r="302" spans="51:54" x14ac:dyDescent="0.2">
      <c r="AY302" s="69"/>
      <c r="AZ302" s="69"/>
      <c r="BA302" s="69"/>
      <c r="BB302" s="69"/>
    </row>
    <row r="303" spans="51:54" x14ac:dyDescent="0.2">
      <c r="AY303" s="69"/>
      <c r="AZ303" s="69"/>
      <c r="BA303" s="69"/>
      <c r="BB303" s="69"/>
    </row>
    <row r="304" spans="51:54" x14ac:dyDescent="0.2">
      <c r="AY304" s="69"/>
      <c r="AZ304" s="69"/>
      <c r="BA304" s="69"/>
      <c r="BB304" s="69"/>
    </row>
    <row r="305" spans="51:54" x14ac:dyDescent="0.2">
      <c r="AY305" s="69"/>
      <c r="AZ305" s="69"/>
      <c r="BA305" s="69"/>
      <c r="BB305" s="69"/>
    </row>
    <row r="306" spans="51:54" x14ac:dyDescent="0.2">
      <c r="AY306" s="69"/>
      <c r="AZ306" s="69"/>
      <c r="BA306" s="69"/>
      <c r="BB306" s="69"/>
    </row>
    <row r="307" spans="51:54" x14ac:dyDescent="0.2">
      <c r="AY307" s="69"/>
      <c r="AZ307" s="69"/>
      <c r="BA307" s="69"/>
      <c r="BB307" s="69"/>
    </row>
    <row r="308" spans="51:54" x14ac:dyDescent="0.2">
      <c r="AY308" s="69"/>
      <c r="AZ308" s="69"/>
      <c r="BA308" s="69"/>
      <c r="BB308" s="69"/>
    </row>
    <row r="309" spans="51:54" x14ac:dyDescent="0.2">
      <c r="AY309" s="69"/>
      <c r="AZ309" s="69"/>
      <c r="BA309" s="69"/>
      <c r="BB309" s="69"/>
    </row>
    <row r="310" spans="51:54" x14ac:dyDescent="0.2">
      <c r="AY310" s="69"/>
      <c r="AZ310" s="69"/>
      <c r="BA310" s="69"/>
      <c r="BB310" s="69"/>
    </row>
    <row r="311" spans="51:54" x14ac:dyDescent="0.2">
      <c r="AY311" s="69"/>
      <c r="AZ311" s="69"/>
      <c r="BA311" s="69"/>
      <c r="BB311" s="69"/>
    </row>
    <row r="312" spans="51:54" x14ac:dyDescent="0.2">
      <c r="AY312" s="69"/>
      <c r="AZ312" s="69"/>
      <c r="BA312" s="69"/>
      <c r="BB312" s="69"/>
    </row>
    <row r="313" spans="51:54" x14ac:dyDescent="0.2">
      <c r="AY313" s="69"/>
      <c r="AZ313" s="69"/>
      <c r="BA313" s="69"/>
      <c r="BB313" s="69"/>
    </row>
    <row r="314" spans="51:54" x14ac:dyDescent="0.2">
      <c r="AY314" s="69"/>
      <c r="AZ314" s="69"/>
      <c r="BA314" s="69"/>
      <c r="BB314" s="69"/>
    </row>
    <row r="315" spans="51:54" x14ac:dyDescent="0.2">
      <c r="AY315" s="69"/>
      <c r="AZ315" s="69"/>
      <c r="BA315" s="69"/>
      <c r="BB315" s="69"/>
    </row>
    <row r="316" spans="51:54" x14ac:dyDescent="0.2">
      <c r="AY316" s="69"/>
      <c r="AZ316" s="69"/>
      <c r="BA316" s="69"/>
      <c r="BB316" s="69"/>
    </row>
    <row r="317" spans="51:54" x14ac:dyDescent="0.2">
      <c r="AY317" s="69"/>
      <c r="AZ317" s="69"/>
      <c r="BA317" s="69"/>
      <c r="BB317" s="69"/>
    </row>
    <row r="318" spans="51:54" x14ac:dyDescent="0.2">
      <c r="AY318" s="69"/>
      <c r="AZ318" s="69"/>
      <c r="BA318" s="69"/>
      <c r="BB318" s="69"/>
    </row>
    <row r="319" spans="51:54" x14ac:dyDescent="0.2">
      <c r="AY319" s="69"/>
      <c r="AZ319" s="69"/>
      <c r="BA319" s="69"/>
      <c r="BB319" s="69"/>
    </row>
    <row r="320" spans="51:54" x14ac:dyDescent="0.2">
      <c r="AY320" s="69"/>
      <c r="AZ320" s="69"/>
      <c r="BA320" s="69"/>
      <c r="BB320" s="69"/>
    </row>
    <row r="321" spans="51:54" x14ac:dyDescent="0.2">
      <c r="AY321" s="69"/>
      <c r="AZ321" s="69"/>
      <c r="BA321" s="69"/>
      <c r="BB321" s="69"/>
    </row>
    <row r="322" spans="51:54" x14ac:dyDescent="0.2">
      <c r="AY322" s="69"/>
      <c r="AZ322" s="69"/>
      <c r="BA322" s="69"/>
      <c r="BB322" s="69"/>
    </row>
    <row r="323" spans="51:54" x14ac:dyDescent="0.2">
      <c r="AY323" s="69"/>
      <c r="AZ323" s="69"/>
      <c r="BA323" s="69"/>
      <c r="BB323" s="69"/>
    </row>
    <row r="324" spans="51:54" x14ac:dyDescent="0.2">
      <c r="AY324" s="69"/>
      <c r="AZ324" s="69"/>
      <c r="BA324" s="69"/>
      <c r="BB324" s="69"/>
    </row>
    <row r="325" spans="51:54" x14ac:dyDescent="0.2">
      <c r="AY325" s="69"/>
      <c r="AZ325" s="69"/>
      <c r="BA325" s="69"/>
      <c r="BB325" s="69"/>
    </row>
    <row r="326" spans="51:54" x14ac:dyDescent="0.2">
      <c r="AY326" s="69"/>
      <c r="AZ326" s="69"/>
      <c r="BA326" s="69"/>
      <c r="BB326" s="69"/>
    </row>
    <row r="327" spans="51:54" x14ac:dyDescent="0.2">
      <c r="AY327" s="69"/>
      <c r="AZ327" s="69"/>
      <c r="BA327" s="69"/>
      <c r="BB327" s="69"/>
    </row>
    <row r="328" spans="51:54" x14ac:dyDescent="0.2">
      <c r="AY328" s="69"/>
      <c r="AZ328" s="69"/>
      <c r="BA328" s="69"/>
      <c r="BB328" s="69"/>
    </row>
    <row r="329" spans="51:54" x14ac:dyDescent="0.2">
      <c r="AY329" s="69"/>
      <c r="AZ329" s="69"/>
      <c r="BA329" s="69"/>
      <c r="BB329" s="69"/>
    </row>
    <row r="330" spans="51:54" x14ac:dyDescent="0.2">
      <c r="AY330" s="69"/>
      <c r="AZ330" s="69"/>
      <c r="BA330" s="69"/>
      <c r="BB330" s="69"/>
    </row>
    <row r="331" spans="51:54" x14ac:dyDescent="0.2">
      <c r="AY331" s="69"/>
      <c r="AZ331" s="69"/>
      <c r="BA331" s="69"/>
      <c r="BB331" s="69"/>
    </row>
    <row r="332" spans="51:54" x14ac:dyDescent="0.2">
      <c r="AY332" s="69"/>
      <c r="AZ332" s="69"/>
      <c r="BA332" s="69"/>
      <c r="BB332" s="69"/>
    </row>
    <row r="333" spans="51:54" x14ac:dyDescent="0.2">
      <c r="AY333" s="69"/>
      <c r="AZ333" s="69"/>
      <c r="BA333" s="69"/>
      <c r="BB333" s="69"/>
    </row>
    <row r="334" spans="51:54" x14ac:dyDescent="0.2">
      <c r="AY334" s="69"/>
      <c r="AZ334" s="69"/>
      <c r="BA334" s="69"/>
      <c r="BB334" s="69"/>
    </row>
    <row r="335" spans="51:54" x14ac:dyDescent="0.2">
      <c r="AY335" s="69"/>
      <c r="AZ335" s="69"/>
      <c r="BA335" s="69"/>
      <c r="BB335" s="69"/>
    </row>
    <row r="336" spans="51:54" x14ac:dyDescent="0.2">
      <c r="AY336" s="69"/>
      <c r="AZ336" s="69"/>
      <c r="BA336" s="69"/>
      <c r="BB336" s="69"/>
    </row>
    <row r="337" spans="51:54" x14ac:dyDescent="0.2">
      <c r="AY337" s="69"/>
      <c r="AZ337" s="69"/>
      <c r="BA337" s="69"/>
      <c r="BB337" s="69"/>
    </row>
    <row r="338" spans="51:54" x14ac:dyDescent="0.2">
      <c r="AY338" s="69"/>
      <c r="AZ338" s="69"/>
      <c r="BA338" s="69"/>
      <c r="BB338" s="69"/>
    </row>
    <row r="339" spans="51:54" x14ac:dyDescent="0.2">
      <c r="AY339" s="69"/>
      <c r="AZ339" s="69"/>
      <c r="BA339" s="69"/>
      <c r="BB339" s="69"/>
    </row>
    <row r="340" spans="51:54" x14ac:dyDescent="0.2">
      <c r="AY340" s="69"/>
      <c r="AZ340" s="69"/>
      <c r="BA340" s="69"/>
      <c r="BB340" s="69"/>
    </row>
    <row r="341" spans="51:54" x14ac:dyDescent="0.2">
      <c r="AY341" s="69"/>
      <c r="AZ341" s="69"/>
      <c r="BA341" s="69"/>
      <c r="BB341" s="69"/>
    </row>
    <row r="342" spans="51:54" x14ac:dyDescent="0.2">
      <c r="AY342" s="69"/>
      <c r="AZ342" s="69"/>
      <c r="BA342" s="69"/>
      <c r="BB342" s="69"/>
    </row>
    <row r="343" spans="51:54" x14ac:dyDescent="0.2">
      <c r="AY343" s="69"/>
      <c r="AZ343" s="69"/>
      <c r="BA343" s="69"/>
      <c r="BB343" s="69"/>
    </row>
    <row r="344" spans="51:54" x14ac:dyDescent="0.2">
      <c r="AY344" s="69"/>
      <c r="AZ344" s="69"/>
      <c r="BA344" s="69"/>
      <c r="BB344" s="69"/>
    </row>
    <row r="345" spans="51:54" x14ac:dyDescent="0.2">
      <c r="AY345" s="69"/>
      <c r="AZ345" s="69"/>
      <c r="BA345" s="69"/>
      <c r="BB345" s="69"/>
    </row>
    <row r="346" spans="51:54" x14ac:dyDescent="0.2">
      <c r="AY346" s="69"/>
      <c r="AZ346" s="69"/>
      <c r="BA346" s="69"/>
      <c r="BB346" s="69"/>
    </row>
    <row r="347" spans="51:54" x14ac:dyDescent="0.2">
      <c r="AY347" s="69"/>
      <c r="AZ347" s="69"/>
      <c r="BA347" s="69"/>
      <c r="BB347" s="69"/>
    </row>
    <row r="348" spans="51:54" x14ac:dyDescent="0.2">
      <c r="AY348" s="69"/>
      <c r="AZ348" s="69"/>
      <c r="BA348" s="69"/>
      <c r="BB348" s="69"/>
    </row>
    <row r="349" spans="51:54" x14ac:dyDescent="0.2">
      <c r="AY349" s="69"/>
      <c r="AZ349" s="69"/>
      <c r="BA349" s="69"/>
      <c r="BB349" s="69"/>
    </row>
    <row r="350" spans="51:54" x14ac:dyDescent="0.2">
      <c r="AY350" s="69"/>
      <c r="AZ350" s="69"/>
      <c r="BA350" s="69"/>
      <c r="BB350" s="69"/>
    </row>
    <row r="351" spans="51:54" x14ac:dyDescent="0.2">
      <c r="AY351" s="69"/>
      <c r="AZ351" s="69"/>
      <c r="BA351" s="69"/>
      <c r="BB351" s="69"/>
    </row>
    <row r="352" spans="51:54" x14ac:dyDescent="0.2">
      <c r="AY352" s="69"/>
      <c r="AZ352" s="69"/>
      <c r="BA352" s="69"/>
      <c r="BB352" s="69"/>
    </row>
    <row r="353" spans="51:54" x14ac:dyDescent="0.2">
      <c r="AY353" s="69"/>
      <c r="AZ353" s="69"/>
      <c r="BA353" s="69"/>
      <c r="BB353" s="69"/>
    </row>
    <row r="354" spans="51:54" x14ac:dyDescent="0.2">
      <c r="AY354" s="69"/>
      <c r="AZ354" s="69"/>
      <c r="BA354" s="69"/>
      <c r="BB354" s="69"/>
    </row>
    <row r="355" spans="51:54" x14ac:dyDescent="0.2">
      <c r="AY355" s="69"/>
      <c r="AZ355" s="69"/>
      <c r="BA355" s="69"/>
      <c r="BB355" s="69"/>
    </row>
    <row r="356" spans="51:54" x14ac:dyDescent="0.2">
      <c r="AY356" s="69"/>
      <c r="AZ356" s="69"/>
      <c r="BA356" s="69"/>
      <c r="BB356" s="69"/>
    </row>
    <row r="357" spans="51:54" x14ac:dyDescent="0.2">
      <c r="AY357" s="69"/>
      <c r="AZ357" s="69"/>
      <c r="BA357" s="69"/>
      <c r="BB357" s="69"/>
    </row>
    <row r="358" spans="51:54" x14ac:dyDescent="0.2">
      <c r="AY358" s="69"/>
      <c r="AZ358" s="69"/>
      <c r="BA358" s="69"/>
      <c r="BB358" s="69"/>
    </row>
    <row r="359" spans="51:54" x14ac:dyDescent="0.2">
      <c r="AY359" s="69"/>
      <c r="AZ359" s="69"/>
      <c r="BA359" s="69"/>
      <c r="BB359" s="69"/>
    </row>
    <row r="360" spans="51:54" x14ac:dyDescent="0.2">
      <c r="AY360" s="69"/>
      <c r="AZ360" s="69"/>
      <c r="BA360" s="69"/>
      <c r="BB360" s="69"/>
    </row>
    <row r="361" spans="51:54" x14ac:dyDescent="0.2">
      <c r="AY361" s="69"/>
      <c r="AZ361" s="69"/>
      <c r="BA361" s="69"/>
      <c r="BB361" s="69"/>
    </row>
    <row r="362" spans="51:54" x14ac:dyDescent="0.2">
      <c r="AY362" s="69"/>
      <c r="AZ362" s="69"/>
      <c r="BA362" s="69"/>
      <c r="BB362" s="69"/>
    </row>
    <row r="363" spans="51:54" x14ac:dyDescent="0.2">
      <c r="AY363" s="69"/>
      <c r="AZ363" s="69"/>
      <c r="BA363" s="69"/>
      <c r="BB363" s="69"/>
    </row>
    <row r="364" spans="51:54" x14ac:dyDescent="0.2">
      <c r="AY364" s="69"/>
      <c r="AZ364" s="69"/>
      <c r="BA364" s="69"/>
      <c r="BB364" s="69"/>
    </row>
    <row r="365" spans="51:54" x14ac:dyDescent="0.2">
      <c r="AY365" s="69"/>
      <c r="AZ365" s="69"/>
      <c r="BA365" s="69"/>
      <c r="BB365" s="69"/>
    </row>
    <row r="366" spans="51:54" x14ac:dyDescent="0.2">
      <c r="AY366" s="69"/>
      <c r="AZ366" s="69"/>
      <c r="BA366" s="69"/>
      <c r="BB366" s="69"/>
    </row>
    <row r="367" spans="51:54" x14ac:dyDescent="0.2">
      <c r="AY367" s="69"/>
      <c r="AZ367" s="69"/>
      <c r="BA367" s="69"/>
      <c r="BB367" s="69"/>
    </row>
    <row r="368" spans="51:54" x14ac:dyDescent="0.2">
      <c r="AY368" s="69"/>
      <c r="AZ368" s="69"/>
      <c r="BA368" s="69"/>
      <c r="BB368" s="69"/>
    </row>
    <row r="369" spans="51:54" x14ac:dyDescent="0.2">
      <c r="AY369" s="69"/>
      <c r="AZ369" s="69"/>
      <c r="BA369" s="69"/>
      <c r="BB369" s="69"/>
    </row>
    <row r="370" spans="51:54" x14ac:dyDescent="0.2">
      <c r="AY370" s="69"/>
      <c r="AZ370" s="69"/>
      <c r="BA370" s="69"/>
      <c r="BB370" s="69"/>
    </row>
    <row r="371" spans="51:54" x14ac:dyDescent="0.2">
      <c r="AY371" s="69"/>
      <c r="AZ371" s="69"/>
      <c r="BA371" s="69"/>
      <c r="BB371" s="69"/>
    </row>
    <row r="372" spans="51:54" x14ac:dyDescent="0.2">
      <c r="AY372" s="69"/>
      <c r="AZ372" s="69"/>
      <c r="BA372" s="69"/>
      <c r="BB372" s="69"/>
    </row>
    <row r="373" spans="51:54" x14ac:dyDescent="0.2">
      <c r="AY373" s="69"/>
      <c r="AZ373" s="69"/>
      <c r="BA373" s="69"/>
      <c r="BB373" s="69"/>
    </row>
    <row r="374" spans="51:54" x14ac:dyDescent="0.2">
      <c r="AY374" s="69"/>
      <c r="AZ374" s="69"/>
      <c r="BA374" s="69"/>
      <c r="BB374" s="69"/>
    </row>
    <row r="375" spans="51:54" x14ac:dyDescent="0.2">
      <c r="AY375" s="69"/>
      <c r="AZ375" s="69"/>
      <c r="BA375" s="69"/>
      <c r="BB375" s="69"/>
    </row>
    <row r="376" spans="51:54" x14ac:dyDescent="0.2">
      <c r="AY376" s="69"/>
      <c r="AZ376" s="69"/>
      <c r="BA376" s="69"/>
      <c r="BB376" s="69"/>
    </row>
    <row r="377" spans="51:54" x14ac:dyDescent="0.2">
      <c r="AY377" s="69"/>
      <c r="AZ377" s="69"/>
      <c r="BA377" s="69"/>
      <c r="BB377" s="69"/>
    </row>
    <row r="378" spans="51:54" x14ac:dyDescent="0.2">
      <c r="AY378" s="69"/>
      <c r="AZ378" s="69"/>
      <c r="BA378" s="69"/>
      <c r="BB378" s="69"/>
    </row>
    <row r="379" spans="51:54" x14ac:dyDescent="0.2">
      <c r="AY379" s="69"/>
      <c r="AZ379" s="69"/>
      <c r="BA379" s="69"/>
      <c r="BB379" s="69"/>
    </row>
    <row r="380" spans="51:54" x14ac:dyDescent="0.2">
      <c r="AY380" s="69"/>
      <c r="AZ380" s="69"/>
      <c r="BA380" s="69"/>
      <c r="BB380" s="69"/>
    </row>
    <row r="381" spans="51:54" x14ac:dyDescent="0.2">
      <c r="AY381" s="69"/>
      <c r="AZ381" s="69"/>
      <c r="BA381" s="69"/>
      <c r="BB381" s="69"/>
    </row>
    <row r="382" spans="51:54" x14ac:dyDescent="0.2">
      <c r="AY382" s="69"/>
      <c r="AZ382" s="69"/>
      <c r="BA382" s="69"/>
      <c r="BB382" s="69"/>
    </row>
    <row r="383" spans="51:54" x14ac:dyDescent="0.2">
      <c r="AY383" s="69"/>
      <c r="AZ383" s="69"/>
      <c r="BA383" s="69"/>
      <c r="BB383" s="69"/>
    </row>
    <row r="384" spans="51:54" x14ac:dyDescent="0.2">
      <c r="AY384" s="69"/>
      <c r="AZ384" s="69"/>
      <c r="BA384" s="69"/>
      <c r="BB384" s="69"/>
    </row>
    <row r="385" spans="51:54" x14ac:dyDescent="0.2">
      <c r="AY385" s="69"/>
      <c r="AZ385" s="69"/>
      <c r="BA385" s="69"/>
      <c r="BB385" s="69"/>
    </row>
    <row r="386" spans="51:54" x14ac:dyDescent="0.2">
      <c r="AY386" s="69"/>
      <c r="AZ386" s="69"/>
      <c r="BA386" s="69"/>
      <c r="BB386" s="69"/>
    </row>
    <row r="387" spans="51:54" x14ac:dyDescent="0.2">
      <c r="AY387" s="69"/>
      <c r="AZ387" s="69"/>
      <c r="BA387" s="69"/>
      <c r="BB387" s="69"/>
    </row>
    <row r="388" spans="51:54" x14ac:dyDescent="0.2">
      <c r="AY388" s="69"/>
      <c r="AZ388" s="69"/>
      <c r="BA388" s="69"/>
      <c r="BB388" s="69"/>
    </row>
    <row r="389" spans="51:54" x14ac:dyDescent="0.2">
      <c r="AY389" s="69"/>
      <c r="AZ389" s="69"/>
      <c r="BA389" s="69"/>
      <c r="BB389" s="69"/>
    </row>
    <row r="390" spans="51:54" x14ac:dyDescent="0.2">
      <c r="AY390" s="69"/>
      <c r="AZ390" s="69"/>
      <c r="BA390" s="69"/>
      <c r="BB390" s="69"/>
    </row>
    <row r="391" spans="51:54" x14ac:dyDescent="0.2">
      <c r="AY391" s="69"/>
      <c r="AZ391" s="69"/>
      <c r="BA391" s="69"/>
      <c r="BB391" s="69"/>
    </row>
    <row r="392" spans="51:54" x14ac:dyDescent="0.2">
      <c r="AY392" s="69"/>
      <c r="AZ392" s="69"/>
      <c r="BA392" s="69"/>
      <c r="BB392" s="69"/>
    </row>
    <row r="393" spans="51:54" x14ac:dyDescent="0.2">
      <c r="AY393" s="69"/>
      <c r="AZ393" s="69"/>
      <c r="BA393" s="69"/>
      <c r="BB393" s="69"/>
    </row>
    <row r="394" spans="51:54" x14ac:dyDescent="0.2">
      <c r="AY394" s="69"/>
      <c r="AZ394" s="69"/>
      <c r="BA394" s="69"/>
      <c r="BB394" s="69"/>
    </row>
    <row r="395" spans="51:54" x14ac:dyDescent="0.2">
      <c r="AY395" s="69"/>
      <c r="AZ395" s="69"/>
      <c r="BA395" s="69"/>
      <c r="BB395" s="69"/>
    </row>
    <row r="396" spans="51:54" x14ac:dyDescent="0.2">
      <c r="AY396" s="69"/>
      <c r="AZ396" s="69"/>
      <c r="BA396" s="69"/>
      <c r="BB396" s="69"/>
    </row>
    <row r="397" spans="51:54" x14ac:dyDescent="0.2">
      <c r="AY397" s="69"/>
      <c r="AZ397" s="69"/>
      <c r="BA397" s="69"/>
      <c r="BB397" s="69"/>
    </row>
    <row r="398" spans="51:54" x14ac:dyDescent="0.2">
      <c r="AY398" s="69"/>
      <c r="AZ398" s="69"/>
      <c r="BA398" s="69"/>
      <c r="BB398" s="69"/>
    </row>
    <row r="399" spans="51:54" x14ac:dyDescent="0.2">
      <c r="AY399" s="69"/>
      <c r="AZ399" s="69"/>
      <c r="BA399" s="69"/>
      <c r="BB399" s="69"/>
    </row>
    <row r="400" spans="51:54" x14ac:dyDescent="0.2">
      <c r="AY400" s="69"/>
      <c r="AZ400" s="69"/>
      <c r="BA400" s="69"/>
      <c r="BB400" s="69"/>
    </row>
    <row r="401" spans="51:54" x14ac:dyDescent="0.2">
      <c r="AY401" s="69"/>
      <c r="AZ401" s="69"/>
      <c r="BA401" s="69"/>
      <c r="BB401" s="69"/>
    </row>
    <row r="402" spans="51:54" x14ac:dyDescent="0.2">
      <c r="AY402" s="69"/>
      <c r="AZ402" s="69"/>
      <c r="BA402" s="69"/>
      <c r="BB402" s="69"/>
    </row>
    <row r="403" spans="51:54" x14ac:dyDescent="0.2">
      <c r="AY403" s="69"/>
      <c r="AZ403" s="69"/>
      <c r="BA403" s="69"/>
      <c r="BB403" s="69"/>
    </row>
    <row r="404" spans="51:54" x14ac:dyDescent="0.2">
      <c r="AY404" s="69"/>
      <c r="AZ404" s="69"/>
      <c r="BA404" s="69"/>
      <c r="BB404" s="69"/>
    </row>
    <row r="405" spans="51:54" x14ac:dyDescent="0.2">
      <c r="AY405" s="69"/>
      <c r="AZ405" s="69"/>
      <c r="BA405" s="69"/>
      <c r="BB405" s="69"/>
    </row>
    <row r="406" spans="51:54" x14ac:dyDescent="0.2">
      <c r="AY406" s="69"/>
      <c r="AZ406" s="69"/>
      <c r="BA406" s="69"/>
      <c r="BB406" s="69"/>
    </row>
    <row r="407" spans="51:54" x14ac:dyDescent="0.2">
      <c r="AY407" s="69"/>
      <c r="AZ407" s="69"/>
      <c r="BA407" s="69"/>
      <c r="BB407" s="69"/>
    </row>
    <row r="408" spans="51:54" x14ac:dyDescent="0.2">
      <c r="AY408" s="69"/>
      <c r="AZ408" s="69"/>
      <c r="BA408" s="69"/>
      <c r="BB408" s="69"/>
    </row>
  </sheetData>
  <autoFilter ref="A11:BB85" xr:uid="{111E4D45-CB2E-4F72-8DC6-F4FD4F40CE8B}"/>
  <mergeCells count="231">
    <mergeCell ref="F10:H10"/>
    <mergeCell ref="F11:H11"/>
    <mergeCell ref="F12:H12"/>
    <mergeCell ref="F13:H13"/>
    <mergeCell ref="F14:H14"/>
    <mergeCell ref="K7:L7"/>
    <mergeCell ref="K8:L8"/>
    <mergeCell ref="Q1:Q2"/>
    <mergeCell ref="B2:G3"/>
    <mergeCell ref="K4:L4"/>
    <mergeCell ref="H4:I4"/>
    <mergeCell ref="K5:L6"/>
    <mergeCell ref="Q5:Q6"/>
    <mergeCell ref="F20:H20"/>
    <mergeCell ref="F21:H21"/>
    <mergeCell ref="F22:H22"/>
    <mergeCell ref="F23:H23"/>
    <mergeCell ref="F24:H24"/>
    <mergeCell ref="F15:H15"/>
    <mergeCell ref="F16:H16"/>
    <mergeCell ref="F17:H17"/>
    <mergeCell ref="F18:H18"/>
    <mergeCell ref="F19:H19"/>
    <mergeCell ref="F30:H30"/>
    <mergeCell ref="F31:H31"/>
    <mergeCell ref="F32:H32"/>
    <mergeCell ref="F33:H33"/>
    <mergeCell ref="F34:H34"/>
    <mergeCell ref="F25:H25"/>
    <mergeCell ref="F26:H26"/>
    <mergeCell ref="F27:H27"/>
    <mergeCell ref="F28:H28"/>
    <mergeCell ref="F29:H29"/>
    <mergeCell ref="F41:H41"/>
    <mergeCell ref="F42:H42"/>
    <mergeCell ref="F43:H43"/>
    <mergeCell ref="F44:H44"/>
    <mergeCell ref="F45:H45"/>
    <mergeCell ref="F35:H35"/>
    <mergeCell ref="F36:H36"/>
    <mergeCell ref="F37:H37"/>
    <mergeCell ref="F38:H38"/>
    <mergeCell ref="F40:H40"/>
    <mergeCell ref="F65:H65"/>
    <mergeCell ref="F51:H51"/>
    <mergeCell ref="F52:H52"/>
    <mergeCell ref="F53:H53"/>
    <mergeCell ref="F54:H54"/>
    <mergeCell ref="F55:H55"/>
    <mergeCell ref="F46:H46"/>
    <mergeCell ref="F47:H47"/>
    <mergeCell ref="F48:H48"/>
    <mergeCell ref="F49:H49"/>
    <mergeCell ref="F50:H50"/>
    <mergeCell ref="F63:H63"/>
    <mergeCell ref="M16:O16"/>
    <mergeCell ref="P16:R16"/>
    <mergeCell ref="J17:K17"/>
    <mergeCell ref="M17:O17"/>
    <mergeCell ref="P17:R17"/>
    <mergeCell ref="F66:H66"/>
    <mergeCell ref="M10:O10"/>
    <mergeCell ref="P10:R10"/>
    <mergeCell ref="J12:K12"/>
    <mergeCell ref="M12:O12"/>
    <mergeCell ref="P12:R12"/>
    <mergeCell ref="J13:K13"/>
    <mergeCell ref="M13:O13"/>
    <mergeCell ref="P13:R13"/>
    <mergeCell ref="J14:K14"/>
    <mergeCell ref="M14:O14"/>
    <mergeCell ref="P14:R14"/>
    <mergeCell ref="J15:K15"/>
    <mergeCell ref="M15:O15"/>
    <mergeCell ref="P15:R15"/>
    <mergeCell ref="J16:K16"/>
    <mergeCell ref="F56:H56"/>
    <mergeCell ref="F57:H57"/>
    <mergeCell ref="F58:H58"/>
    <mergeCell ref="J20:K20"/>
    <mergeCell ref="M20:O20"/>
    <mergeCell ref="P20:R20"/>
    <mergeCell ref="J21:K21"/>
    <mergeCell ref="M21:O21"/>
    <mergeCell ref="P21:R21"/>
    <mergeCell ref="J18:K18"/>
    <mergeCell ref="M18:O18"/>
    <mergeCell ref="P18:R18"/>
    <mergeCell ref="J19:K19"/>
    <mergeCell ref="M19:O19"/>
    <mergeCell ref="P19:R19"/>
    <mergeCell ref="J24:K24"/>
    <mergeCell ref="M24:O24"/>
    <mergeCell ref="P24:R24"/>
    <mergeCell ref="J25:K25"/>
    <mergeCell ref="M25:O25"/>
    <mergeCell ref="P25:R25"/>
    <mergeCell ref="J22:K22"/>
    <mergeCell ref="M22:O22"/>
    <mergeCell ref="P22:R22"/>
    <mergeCell ref="J23:K23"/>
    <mergeCell ref="M23:O23"/>
    <mergeCell ref="P23:R23"/>
    <mergeCell ref="J28:K28"/>
    <mergeCell ref="M28:O28"/>
    <mergeCell ref="P28:R28"/>
    <mergeCell ref="J29:K29"/>
    <mergeCell ref="M29:O29"/>
    <mergeCell ref="P29:R29"/>
    <mergeCell ref="J26:K26"/>
    <mergeCell ref="M26:O26"/>
    <mergeCell ref="P26:R26"/>
    <mergeCell ref="J27:K27"/>
    <mergeCell ref="M27:O27"/>
    <mergeCell ref="P27:R27"/>
    <mergeCell ref="J32:K32"/>
    <mergeCell ref="M32:O32"/>
    <mergeCell ref="P32:R32"/>
    <mergeCell ref="J33:K33"/>
    <mergeCell ref="M33:O33"/>
    <mergeCell ref="P33:R33"/>
    <mergeCell ref="J30:K30"/>
    <mergeCell ref="M30:O30"/>
    <mergeCell ref="P30:R30"/>
    <mergeCell ref="J31:K31"/>
    <mergeCell ref="M31:O31"/>
    <mergeCell ref="P31:R31"/>
    <mergeCell ref="J36:K36"/>
    <mergeCell ref="M36:O36"/>
    <mergeCell ref="P36:R36"/>
    <mergeCell ref="J37:K37"/>
    <mergeCell ref="M37:O37"/>
    <mergeCell ref="P37:R37"/>
    <mergeCell ref="J34:K34"/>
    <mergeCell ref="M34:O34"/>
    <mergeCell ref="P34:R34"/>
    <mergeCell ref="J35:K35"/>
    <mergeCell ref="M35:O35"/>
    <mergeCell ref="P35:R35"/>
    <mergeCell ref="J41:K41"/>
    <mergeCell ref="M41:O41"/>
    <mergeCell ref="P41:R41"/>
    <mergeCell ref="J42:K42"/>
    <mergeCell ref="M42:O42"/>
    <mergeCell ref="P42:R42"/>
    <mergeCell ref="J38:K38"/>
    <mergeCell ref="M38:O38"/>
    <mergeCell ref="P38:R38"/>
    <mergeCell ref="J40:K40"/>
    <mergeCell ref="M40:O40"/>
    <mergeCell ref="P40:R40"/>
    <mergeCell ref="J45:K45"/>
    <mergeCell ref="M45:O45"/>
    <mergeCell ref="P45:R45"/>
    <mergeCell ref="J46:K46"/>
    <mergeCell ref="M46:O46"/>
    <mergeCell ref="P46:R46"/>
    <mergeCell ref="J43:K43"/>
    <mergeCell ref="M43:O43"/>
    <mergeCell ref="P43:R43"/>
    <mergeCell ref="J44:K44"/>
    <mergeCell ref="M44:O44"/>
    <mergeCell ref="P44:R44"/>
    <mergeCell ref="J49:K49"/>
    <mergeCell ref="M49:O49"/>
    <mergeCell ref="P49:R49"/>
    <mergeCell ref="J50:K50"/>
    <mergeCell ref="M50:O50"/>
    <mergeCell ref="P50:R50"/>
    <mergeCell ref="J47:K47"/>
    <mergeCell ref="M47:O47"/>
    <mergeCell ref="P47:R47"/>
    <mergeCell ref="J48:K48"/>
    <mergeCell ref="M48:O48"/>
    <mergeCell ref="P48:R48"/>
    <mergeCell ref="J53:K53"/>
    <mergeCell ref="M53:O53"/>
    <mergeCell ref="P53:R53"/>
    <mergeCell ref="J54:K54"/>
    <mergeCell ref="M54:O54"/>
    <mergeCell ref="P54:R54"/>
    <mergeCell ref="J51:K51"/>
    <mergeCell ref="M51:O51"/>
    <mergeCell ref="P51:R51"/>
    <mergeCell ref="J52:K52"/>
    <mergeCell ref="M52:O52"/>
    <mergeCell ref="P52:R52"/>
    <mergeCell ref="T5:U9"/>
    <mergeCell ref="J66:K66"/>
    <mergeCell ref="M66:O66"/>
    <mergeCell ref="P66:R66"/>
    <mergeCell ref="M68:O68"/>
    <mergeCell ref="P68:R68"/>
    <mergeCell ref="J62:K62"/>
    <mergeCell ref="M62:O62"/>
    <mergeCell ref="P62:R62"/>
    <mergeCell ref="J65:K65"/>
    <mergeCell ref="M65:O65"/>
    <mergeCell ref="P65:R65"/>
    <mergeCell ref="J57:K57"/>
    <mergeCell ref="M57:O57"/>
    <mergeCell ref="P57:R57"/>
    <mergeCell ref="J58:K58"/>
    <mergeCell ref="M58:O58"/>
    <mergeCell ref="P58:R58"/>
    <mergeCell ref="J55:K55"/>
    <mergeCell ref="M55:O55"/>
    <mergeCell ref="P55:R55"/>
    <mergeCell ref="J56:K56"/>
    <mergeCell ref="M56:O56"/>
    <mergeCell ref="P56:R56"/>
    <mergeCell ref="J63:K63"/>
    <mergeCell ref="M63:O63"/>
    <mergeCell ref="P63:R63"/>
    <mergeCell ref="F64:H64"/>
    <mergeCell ref="J64:K64"/>
    <mergeCell ref="M64:O64"/>
    <mergeCell ref="P64:R64"/>
    <mergeCell ref="F59:H59"/>
    <mergeCell ref="J59:K59"/>
    <mergeCell ref="M59:O59"/>
    <mergeCell ref="P59:R59"/>
    <mergeCell ref="F60:H60"/>
    <mergeCell ref="J60:K60"/>
    <mergeCell ref="M60:O60"/>
    <mergeCell ref="P60:R60"/>
    <mergeCell ref="F61:H61"/>
    <mergeCell ref="J61:K61"/>
    <mergeCell ref="M61:O61"/>
    <mergeCell ref="P61:R61"/>
    <mergeCell ref="F62:H62"/>
  </mergeCells>
  <phoneticPr fontId="18" type="noConversion"/>
  <printOptions horizontalCentered="1"/>
  <pageMargins left="0.39370078740157483" right="0.39370078740157483" top="0.78740157480314965" bottom="0.39370078740157483" header="0.31496062992125984" footer="0.51181102362204722"/>
  <pageSetup paperSize="9" scale="43" orientation="landscape" r:id="rId1"/>
  <headerFooter alignWithMargins="0">
    <oddHeader>&amp;C&amp;"Arial,Negrito"&amp;12&amp;F</oddHeader>
    <oddFooter>&amp;C&amp;"Arial,Negrito"&amp;12&amp;A</oddFooter>
  </headerFooter>
  <rowBreaks count="1" manualBreakCount="1">
    <brk id="38" max="18" man="1"/>
  </rowBreaks>
  <ignoredErrors>
    <ignoredError sqref="C4:Q8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12572-04E0-451E-AD90-12A4344A30F4}">
  <sheetPr>
    <pageSetUpPr fitToPage="1"/>
  </sheetPr>
  <dimension ref="A1:BB408"/>
  <sheetViews>
    <sheetView showGridLines="0" showZeros="0" zoomScaleNormal="100" zoomScaleSheetLayoutView="50" workbookViewId="0"/>
  </sheetViews>
  <sheetFormatPr defaultColWidth="21.7109375" defaultRowHeight="10.199999999999999" x14ac:dyDescent="0.2"/>
  <cols>
    <col min="1" max="1" width="9.28515625" style="71" customWidth="1"/>
    <col min="2" max="2" width="8.140625" style="71" customWidth="1"/>
    <col min="3" max="3" width="46.7109375" style="9" customWidth="1"/>
    <col min="4" max="4" width="15.42578125" style="9" customWidth="1"/>
    <col min="5" max="5" width="5.42578125" style="9" customWidth="1"/>
    <col min="6" max="6" width="6.85546875" style="9" customWidth="1"/>
    <col min="7" max="7" width="12.7109375" style="9" customWidth="1"/>
    <col min="8" max="8" width="6.42578125" style="9" customWidth="1"/>
    <col min="9" max="9" width="11.42578125" style="9" customWidth="1"/>
    <col min="10" max="10" width="11.85546875" style="9" customWidth="1"/>
    <col min="11" max="11" width="3.140625" style="9" customWidth="1"/>
    <col min="12" max="12" width="10.42578125" style="9" customWidth="1"/>
    <col min="13" max="15" width="12.28515625" style="9" customWidth="1"/>
    <col min="16" max="16" width="11.7109375" style="9" customWidth="1"/>
    <col min="17" max="18" width="10.42578125" style="9" customWidth="1"/>
    <col min="19" max="19" width="14.42578125" style="9" customWidth="1"/>
    <col min="20" max="20" width="4.42578125" style="48" customWidth="1"/>
    <col min="21" max="21" width="4.42578125" style="9" customWidth="1"/>
    <col min="22" max="22" width="2.140625" style="9" customWidth="1"/>
    <col min="23" max="25" width="14.7109375" style="9" customWidth="1"/>
    <col min="26" max="26" width="25" style="9" customWidth="1"/>
    <col min="27" max="27" width="22.28515625" style="9" customWidth="1"/>
    <col min="28" max="28" width="2.85546875" style="9" customWidth="1"/>
    <col min="29" max="29" width="18.140625" style="9" customWidth="1"/>
    <col min="30" max="30" width="17.42578125" style="9" customWidth="1"/>
    <col min="31" max="31" width="17.85546875" style="9" customWidth="1"/>
    <col min="32" max="32" width="17.42578125" style="9" customWidth="1"/>
    <col min="33" max="33" width="17.85546875" style="9" customWidth="1"/>
    <col min="34" max="34" width="2.85546875" style="9" customWidth="1"/>
    <col min="35" max="35" width="13.28515625" style="9" customWidth="1"/>
    <col min="36" max="36" width="17.42578125" style="9" customWidth="1"/>
    <col min="37" max="37" width="19.42578125" style="9" bestFit="1" customWidth="1"/>
    <col min="38" max="38" width="2.85546875" style="9" customWidth="1"/>
    <col min="39" max="39" width="13.28515625" style="9" customWidth="1"/>
    <col min="40" max="40" width="17.42578125" style="9" customWidth="1"/>
    <col min="41" max="41" width="19.42578125" style="9" bestFit="1" customWidth="1"/>
    <col min="42" max="42" width="2.85546875" style="9" customWidth="1"/>
    <col min="43" max="43" width="13.28515625" style="9" customWidth="1"/>
    <col min="44" max="44" width="17.42578125" style="9" customWidth="1"/>
    <col min="45" max="45" width="17.85546875" style="9" customWidth="1"/>
    <col min="46" max="46" width="2.85546875" style="9" customWidth="1"/>
    <col min="47" max="47" width="13.28515625" style="9" customWidth="1"/>
    <col min="48" max="48" width="19.140625" style="9" customWidth="1"/>
    <col min="49" max="49" width="20" style="9" customWidth="1"/>
    <col min="50" max="50" width="2.85546875" style="9" customWidth="1"/>
    <col min="51" max="51" width="13.28515625" style="9" customWidth="1"/>
    <col min="52" max="52" width="19.85546875" style="9" bestFit="1" customWidth="1"/>
    <col min="53" max="53" width="19.7109375" style="9" bestFit="1" customWidth="1"/>
    <col min="54" max="16384" width="21.7109375" style="9"/>
  </cols>
  <sheetData>
    <row r="1" spans="1:54" ht="13.2" customHeight="1" x14ac:dyDescent="0.2">
      <c r="A1" s="170"/>
      <c r="B1" s="171"/>
      <c r="C1" s="8"/>
      <c r="D1" s="8"/>
      <c r="E1" s="8"/>
      <c r="F1" s="8"/>
      <c r="G1" s="8"/>
      <c r="H1" s="222" t="s">
        <v>147</v>
      </c>
      <c r="I1" s="300"/>
      <c r="J1" s="223"/>
      <c r="K1" s="300" t="s">
        <v>146</v>
      </c>
      <c r="L1" s="301"/>
      <c r="M1" s="162" t="s">
        <v>75</v>
      </c>
      <c r="N1" s="154"/>
      <c r="O1" s="154"/>
      <c r="P1" s="155"/>
      <c r="Q1" s="883">
        <f>IF(OR(Q3=0,Q4=0),0,ROUND((Q3/Q4-1),4))</f>
        <v>0</v>
      </c>
      <c r="R1" s="141"/>
      <c r="S1" s="182"/>
      <c r="T1" s="7"/>
      <c r="U1" s="3"/>
    </row>
    <row r="2" spans="1:54" ht="13.2" customHeight="1" x14ac:dyDescent="0.2">
      <c r="A2" s="172"/>
      <c r="B2" s="885" t="s">
        <v>78</v>
      </c>
      <c r="C2" s="885"/>
      <c r="D2" s="885"/>
      <c r="E2" s="885"/>
      <c r="F2" s="885"/>
      <c r="G2" s="885"/>
      <c r="H2" s="152" t="s">
        <v>148</v>
      </c>
      <c r="I2" s="297"/>
      <c r="J2" s="299"/>
      <c r="K2" s="297" t="s">
        <v>145</v>
      </c>
      <c r="L2" s="298"/>
      <c r="M2" s="163" t="s">
        <v>73</v>
      </c>
      <c r="N2" s="160"/>
      <c r="O2" s="294"/>
      <c r="P2" s="159"/>
      <c r="Q2" s="884"/>
      <c r="R2" s="183"/>
      <c r="S2" s="184"/>
      <c r="T2" s="18"/>
    </row>
    <row r="3" spans="1:54" ht="13.2" customHeight="1" x14ac:dyDescent="0.2">
      <c r="A3" s="172"/>
      <c r="B3" s="885"/>
      <c r="C3" s="885"/>
      <c r="D3" s="885"/>
      <c r="E3" s="885"/>
      <c r="F3" s="885"/>
      <c r="G3" s="885"/>
      <c r="H3" s="224" t="s">
        <v>69</v>
      </c>
      <c r="I3" s="226"/>
      <c r="J3" s="225"/>
      <c r="K3" s="226" t="s">
        <v>104</v>
      </c>
      <c r="L3" s="227"/>
      <c r="M3" s="201" t="s">
        <v>101</v>
      </c>
      <c r="N3" s="158"/>
      <c r="O3" s="295" t="str">
        <f>IF(G8=0,"",IF(MONTH(G8)=1,12,(MONTH(G8)-1)))</f>
        <v/>
      </c>
      <c r="P3" s="293" t="str">
        <f>IF(G8=0,"",CONCATENATE("/  ",IF(MONTH(G8)=1,(YEAR(G8)-1),YEAR(G8))))</f>
        <v/>
      </c>
      <c r="Q3" s="289"/>
      <c r="R3" s="169" t="s">
        <v>72</v>
      </c>
      <c r="S3" s="150"/>
      <c r="T3" s="18"/>
    </row>
    <row r="4" spans="1:54" ht="13.2" customHeight="1" thickBot="1" x14ac:dyDescent="0.25">
      <c r="A4" s="19"/>
      <c r="B4" s="20"/>
      <c r="C4" s="21"/>
      <c r="D4" s="25"/>
      <c r="E4" s="27"/>
      <c r="F4" s="27"/>
      <c r="G4" s="27"/>
      <c r="H4" s="888">
        <f>G8</f>
        <v>0</v>
      </c>
      <c r="I4" s="889"/>
      <c r="J4" s="302"/>
      <c r="K4" s="886"/>
      <c r="L4" s="887"/>
      <c r="M4" s="143" t="s">
        <v>102</v>
      </c>
      <c r="N4" s="202"/>
      <c r="O4" s="296" t="str">
        <f>PROPOSTA!M3</f>
        <v/>
      </c>
      <c r="P4" s="278" t="str">
        <f>PROPOSTA!N3</f>
        <v/>
      </c>
      <c r="Q4" s="290">
        <f>PROPOSTA!O2</f>
        <v>0</v>
      </c>
      <c r="R4" s="149"/>
      <c r="S4" s="150"/>
      <c r="T4" s="18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Y4" s="69"/>
      <c r="AZ4" s="69"/>
      <c r="BA4" s="69"/>
      <c r="BB4" s="69"/>
    </row>
    <row r="5" spans="1:54" ht="14.4" customHeight="1" thickBot="1" x14ac:dyDescent="0.25">
      <c r="A5" s="173" t="s">
        <v>3</v>
      </c>
      <c r="B5" s="83"/>
      <c r="C5" s="310">
        <f>PROPOSTA!C6</f>
        <v>0</v>
      </c>
      <c r="D5" s="323"/>
      <c r="E5" s="324"/>
      <c r="F5" s="325" t="s">
        <v>59</v>
      </c>
      <c r="G5" s="305">
        <f>PROPOSTA!F6</f>
        <v>0</v>
      </c>
      <c r="H5" s="152" t="s">
        <v>68</v>
      </c>
      <c r="I5" s="153"/>
      <c r="J5" s="153"/>
      <c r="K5" s="894">
        <f>IF(OR(K7=0,K8=0),0,ROUND((K7/K8-1),4))</f>
        <v>0</v>
      </c>
      <c r="L5" s="895"/>
      <c r="M5" s="177" t="s">
        <v>70</v>
      </c>
      <c r="N5" s="203"/>
      <c r="O5" s="203"/>
      <c r="P5" s="46"/>
      <c r="Q5" s="883">
        <f>IF(OR(Q7=0,Q8=0),0,ROUND((Q7/Q8-1),4))</f>
        <v>0</v>
      </c>
      <c r="R5" s="148"/>
      <c r="S5" s="151"/>
      <c r="T5" s="829" t="s">
        <v>13</v>
      </c>
      <c r="U5" s="830"/>
      <c r="AU5" s="69"/>
      <c r="AV5" s="69"/>
      <c r="AY5" s="69"/>
      <c r="AZ5" s="69"/>
      <c r="BA5" s="69"/>
      <c r="BB5" s="69"/>
    </row>
    <row r="6" spans="1:54" ht="14.4" customHeight="1" x14ac:dyDescent="0.2">
      <c r="A6" s="146" t="s">
        <v>5</v>
      </c>
      <c r="B6" s="84"/>
      <c r="C6" s="308">
        <f>PROPOSTA!C7</f>
        <v>0</v>
      </c>
      <c r="D6" s="326"/>
      <c r="E6" s="327"/>
      <c r="F6" s="328" t="s">
        <v>60</v>
      </c>
      <c r="G6" s="306">
        <f>PROPOSTA!F7</f>
        <v>0</v>
      </c>
      <c r="H6" s="176" t="s">
        <v>71</v>
      </c>
      <c r="I6" s="153"/>
      <c r="J6" s="156"/>
      <c r="K6" s="896"/>
      <c r="L6" s="897"/>
      <c r="M6" s="178" t="s">
        <v>73</v>
      </c>
      <c r="N6" s="160"/>
      <c r="O6" s="294"/>
      <c r="P6" s="159"/>
      <c r="Q6" s="884"/>
      <c r="R6" s="164" t="s">
        <v>76</v>
      </c>
      <c r="S6" s="166">
        <f>Q1</f>
        <v>0</v>
      </c>
      <c r="T6" s="831"/>
      <c r="U6" s="832"/>
      <c r="AY6" s="69"/>
      <c r="AZ6" s="69"/>
      <c r="BA6" s="69"/>
      <c r="BB6" s="69"/>
    </row>
    <row r="7" spans="1:54" ht="14.4" customHeight="1" x14ac:dyDescent="0.2">
      <c r="A7" s="146" t="s">
        <v>77</v>
      </c>
      <c r="B7" s="84"/>
      <c r="C7" s="308">
        <f>PROPOSTA!I6</f>
        <v>0</v>
      </c>
      <c r="D7" s="326"/>
      <c r="E7" s="327"/>
      <c r="F7" s="329" t="s">
        <v>61</v>
      </c>
      <c r="G7" s="330"/>
      <c r="H7" s="142" t="s">
        <v>79</v>
      </c>
      <c r="I7" s="145"/>
      <c r="J7" s="174">
        <f>G8</f>
        <v>0</v>
      </c>
      <c r="K7" s="890"/>
      <c r="L7" s="891"/>
      <c r="M7" s="201" t="s">
        <v>101</v>
      </c>
      <c r="N7" s="158"/>
      <c r="O7" s="295" t="str">
        <f>IF(G8=0,"",IF(MONTH(G8)=1,12,(MONTH(G8)-1)))</f>
        <v/>
      </c>
      <c r="P7" s="293" t="str">
        <f>IF(G8=0,"",CONCATENATE("/  ",IF(MONTH(G8)=1,(YEAR(G8)-1),YEAR(G8))))</f>
        <v/>
      </c>
      <c r="Q7" s="289"/>
      <c r="R7" s="168" t="s">
        <v>58</v>
      </c>
      <c r="S7" s="157">
        <f>Q5</f>
        <v>0</v>
      </c>
      <c r="T7" s="831"/>
      <c r="U7" s="83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Y7" s="69"/>
      <c r="AZ7" s="69"/>
      <c r="BA7" s="69"/>
      <c r="BB7" s="69"/>
    </row>
    <row r="8" spans="1:54" ht="14.4" customHeight="1" thickBot="1" x14ac:dyDescent="0.25">
      <c r="A8" s="147" t="s">
        <v>7</v>
      </c>
      <c r="B8" s="85"/>
      <c r="C8" s="309">
        <f>PROPOSTA!C8</f>
        <v>0</v>
      </c>
      <c r="D8" s="331"/>
      <c r="E8" s="332"/>
      <c r="F8" s="333" t="s">
        <v>62</v>
      </c>
      <c r="G8" s="488"/>
      <c r="H8" s="143" t="s">
        <v>80</v>
      </c>
      <c r="I8" s="161"/>
      <c r="J8" s="175">
        <f>PROPOSTA!R6</f>
        <v>0</v>
      </c>
      <c r="K8" s="892">
        <f>PROPOSTA!V6</f>
        <v>0</v>
      </c>
      <c r="L8" s="893"/>
      <c r="M8" s="143" t="s">
        <v>102</v>
      </c>
      <c r="N8" s="202"/>
      <c r="O8" s="296" t="str">
        <f>PROPOSTA!M3</f>
        <v/>
      </c>
      <c r="P8" s="278" t="str">
        <f>PROPOSTA!N3</f>
        <v/>
      </c>
      <c r="Q8" s="290">
        <f>PROPOSTA!O3</f>
        <v>0</v>
      </c>
      <c r="R8" s="165" t="s">
        <v>74</v>
      </c>
      <c r="S8" s="167">
        <f>IF(Q5=0,0,ROUND((0.75*Q5+0.25*K5),4))</f>
        <v>0</v>
      </c>
      <c r="T8" s="831"/>
      <c r="U8" s="832"/>
      <c r="V8" s="199"/>
      <c r="AU8" s="69"/>
      <c r="AV8" s="69"/>
      <c r="AY8" s="69"/>
      <c r="AZ8" s="69"/>
      <c r="BA8" s="69"/>
      <c r="BB8" s="69"/>
    </row>
    <row r="9" spans="1:54" ht="15.6" customHeight="1" thickBot="1" x14ac:dyDescent="0.25">
      <c r="A9" s="139" t="s">
        <v>8</v>
      </c>
      <c r="B9" s="140" t="s">
        <v>9</v>
      </c>
      <c r="C9" s="138" t="s">
        <v>10</v>
      </c>
      <c r="D9" s="195"/>
      <c r="E9" s="129"/>
      <c r="F9" s="431" t="s">
        <v>162</v>
      </c>
      <c r="G9" s="431"/>
      <c r="H9" s="432"/>
      <c r="I9" s="37" t="s">
        <v>81</v>
      </c>
      <c r="J9" s="37"/>
      <c r="K9" s="181"/>
      <c r="L9" s="266"/>
      <c r="M9" s="185" t="s">
        <v>64</v>
      </c>
      <c r="N9" s="185"/>
      <c r="O9" s="291"/>
      <c r="P9" s="292" t="s">
        <v>65</v>
      </c>
      <c r="Q9" s="39"/>
      <c r="R9" s="128"/>
      <c r="S9" s="187" t="s">
        <v>66</v>
      </c>
      <c r="T9" s="881"/>
      <c r="U9" s="834"/>
      <c r="W9" s="263"/>
      <c r="X9" s="237"/>
      <c r="Y9" s="266"/>
      <c r="AY9" s="69"/>
      <c r="AZ9" s="69"/>
      <c r="BA9" s="69"/>
      <c r="BB9" s="69"/>
    </row>
    <row r="10" spans="1:54" ht="43.95" customHeight="1" thickBot="1" x14ac:dyDescent="0.25">
      <c r="A10" s="436" t="s">
        <v>14</v>
      </c>
      <c r="B10" s="437"/>
      <c r="C10" s="438"/>
      <c r="D10" s="439" t="s">
        <v>91</v>
      </c>
      <c r="E10" s="440" t="s">
        <v>23</v>
      </c>
      <c r="F10" s="877" t="s">
        <v>163</v>
      </c>
      <c r="G10" s="870"/>
      <c r="H10" s="871"/>
      <c r="I10" s="441" t="s">
        <v>82</v>
      </c>
      <c r="J10" s="442" t="s">
        <v>56</v>
      </c>
      <c r="K10" s="443"/>
      <c r="L10" s="444" t="s">
        <v>63</v>
      </c>
      <c r="M10" s="877" t="s">
        <v>164</v>
      </c>
      <c r="N10" s="870"/>
      <c r="O10" s="871"/>
      <c r="P10" s="869" t="s">
        <v>165</v>
      </c>
      <c r="Q10" s="870"/>
      <c r="R10" s="871"/>
      <c r="S10" s="445" t="s">
        <v>67</v>
      </c>
      <c r="T10" s="427" t="s">
        <v>15</v>
      </c>
      <c r="U10" s="90" t="s">
        <v>16</v>
      </c>
      <c r="W10" s="267" t="s">
        <v>139</v>
      </c>
      <c r="X10" s="269" t="s">
        <v>140</v>
      </c>
      <c r="Y10" s="268" t="s">
        <v>111</v>
      </c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Y10" s="69"/>
      <c r="AZ10" s="69"/>
      <c r="BA10" s="69"/>
      <c r="BB10" s="69"/>
    </row>
    <row r="11" spans="1:54" ht="10.8" thickBot="1" x14ac:dyDescent="0.25">
      <c r="A11" s="454"/>
      <c r="B11" s="403"/>
      <c r="C11" s="404" t="s">
        <v>17</v>
      </c>
      <c r="D11" s="455"/>
      <c r="E11" s="382"/>
      <c r="F11" s="882"/>
      <c r="G11" s="882"/>
      <c r="H11" s="882"/>
      <c r="I11" s="382"/>
      <c r="J11" s="382"/>
      <c r="K11" s="382"/>
      <c r="L11" s="382"/>
      <c r="M11" s="382"/>
      <c r="N11" s="382"/>
      <c r="O11" s="382"/>
      <c r="P11" s="382"/>
      <c r="Q11" s="382"/>
      <c r="R11" s="382"/>
      <c r="S11" s="383"/>
      <c r="T11" s="57" t="str">
        <f>IF(S11&gt;0,"X","")</f>
        <v/>
      </c>
      <c r="U11" s="46" t="str">
        <f>IF(T11="X","x",IF(P11&gt;0,"x",""))</f>
        <v/>
      </c>
      <c r="W11" s="450"/>
      <c r="X11" s="44"/>
      <c r="Y11" s="451"/>
      <c r="AU11" s="69"/>
      <c r="AV11" s="69"/>
      <c r="AY11" s="69"/>
      <c r="AZ11" s="69"/>
      <c r="BA11" s="69"/>
      <c r="BB11" s="69"/>
    </row>
    <row r="12" spans="1:54" ht="20.399999999999999" customHeight="1" x14ac:dyDescent="0.2">
      <c r="A12" s="414">
        <v>589420</v>
      </c>
      <c r="B12" s="417" t="s">
        <v>193</v>
      </c>
      <c r="C12" s="134" t="s">
        <v>171</v>
      </c>
      <c r="D12" s="193" t="s">
        <v>85</v>
      </c>
      <c r="E12" s="130" t="s">
        <v>18</v>
      </c>
      <c r="F12" s="878">
        <f>PROPOSTA!O12</f>
        <v>0</v>
      </c>
      <c r="G12" s="879">
        <f>PROPOSTA!Q12</f>
        <v>0</v>
      </c>
      <c r="H12" s="880"/>
      <c r="I12" s="412">
        <f t="shared" ref="I12:I13" si="0">$S$8</f>
        <v>0</v>
      </c>
      <c r="J12" s="861">
        <f>IF(F12=0,0,F12*(1+I12))</f>
        <v>0</v>
      </c>
      <c r="K12" s="861">
        <f>G12+J12</f>
        <v>0</v>
      </c>
      <c r="L12" s="413">
        <f>X12</f>
        <v>0</v>
      </c>
      <c r="M12" s="873">
        <f>IF(Y12="excesso","excesso",IF(L12=0,0,ROUND(L12*F12,2)))</f>
        <v>0</v>
      </c>
      <c r="N12" s="870"/>
      <c r="O12" s="871"/>
      <c r="P12" s="869">
        <f>IF(L12=0,0,ROUND(L12*J12,2))</f>
        <v>0</v>
      </c>
      <c r="Q12" s="870"/>
      <c r="R12" s="871"/>
      <c r="S12" s="497">
        <f>P12-M12</f>
        <v>0</v>
      </c>
      <c r="U12" s="46" t="str">
        <f>IF(T12="X","x",IF(P12&gt;0,"x",""))</f>
        <v/>
      </c>
      <c r="W12" s="264"/>
      <c r="X12" s="270">
        <f>IF(W12=0,0,IF(W12&lt;'med b'!W12,"pouco",IF(W12&gt;PROPOSTA!R12,"EXCESSO",W12-'med b'!W12)))</f>
        <v>0</v>
      </c>
      <c r="Y12" s="238">
        <f>IF('med b'!Y12-X12&lt;0,"excesso",'med b'!Y12-X12)</f>
        <v>0</v>
      </c>
      <c r="AY12" s="69"/>
      <c r="AZ12" s="69"/>
      <c r="BA12" s="69"/>
      <c r="BB12" s="69"/>
    </row>
    <row r="13" spans="1:54" x14ac:dyDescent="0.2">
      <c r="A13" s="49">
        <v>589190</v>
      </c>
      <c r="B13" s="50" t="s">
        <v>193</v>
      </c>
      <c r="C13" s="135" t="s">
        <v>172</v>
      </c>
      <c r="D13" s="194" t="s">
        <v>86</v>
      </c>
      <c r="E13" s="131" t="s">
        <v>18</v>
      </c>
      <c r="F13" s="856">
        <f>PROPOSTA!O13</f>
        <v>0</v>
      </c>
      <c r="G13" s="857">
        <f>PROPOSTA!Q13</f>
        <v>0</v>
      </c>
      <c r="H13" s="858"/>
      <c r="I13" s="179">
        <f t="shared" si="0"/>
        <v>0</v>
      </c>
      <c r="J13" s="859">
        <f t="shared" ref="J13:J38" si="1">IF(F13=0,0,F13*(1+I13))</f>
        <v>0</v>
      </c>
      <c r="K13" s="859">
        <f t="shared" ref="K13:K38" si="2">G13+J13</f>
        <v>0</v>
      </c>
      <c r="L13" s="275">
        <f t="shared" ref="L13:L31" si="3">X13</f>
        <v>0</v>
      </c>
      <c r="M13" s="852">
        <f>IF(Y13="excesso","excesso",IF(L13=0,0,ROUND(L13*F13,2)))</f>
        <v>0</v>
      </c>
      <c r="N13" s="853"/>
      <c r="O13" s="854"/>
      <c r="P13" s="855">
        <f>IF(L13=0,0,ROUND(L13*J13,2))</f>
        <v>0</v>
      </c>
      <c r="Q13" s="853"/>
      <c r="R13" s="854"/>
      <c r="S13" s="485">
        <f t="shared" ref="S13:S31" si="4">P13-M13</f>
        <v>0</v>
      </c>
      <c r="U13" s="46" t="str">
        <f t="shared" ref="U13:U66" si="5">IF(T13="X","x",IF(P13&gt;0,"x",""))</f>
        <v/>
      </c>
      <c r="W13" s="264"/>
      <c r="X13" s="270">
        <f>IF(W13=0,0,IF(W13&lt;'med b'!W13,"pouco",IF(W13&gt;PROPOSTA!R13,"EXCESSO",W13-'med b'!W13)))</f>
        <v>0</v>
      </c>
      <c r="Y13" s="239">
        <f>IF('med b'!Y13-X13&lt;0,"excesso",'med b'!Y13-X13)</f>
        <v>0</v>
      </c>
      <c r="Z13" s="46"/>
      <c r="AA13" s="46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Y13" s="69"/>
      <c r="AZ13" s="69"/>
      <c r="BA13" s="69"/>
      <c r="BB13" s="69"/>
    </row>
    <row r="14" spans="1:54" x14ac:dyDescent="0.2">
      <c r="A14" s="51">
        <v>589100</v>
      </c>
      <c r="B14" s="50" t="s">
        <v>193</v>
      </c>
      <c r="C14" s="136" t="s">
        <v>173</v>
      </c>
      <c r="D14" s="194" t="s">
        <v>76</v>
      </c>
      <c r="E14" s="131" t="s">
        <v>18</v>
      </c>
      <c r="F14" s="856">
        <f>PROPOSTA!O14</f>
        <v>0</v>
      </c>
      <c r="G14" s="857">
        <f>PROPOSTA!Q14</f>
        <v>0</v>
      </c>
      <c r="H14" s="858"/>
      <c r="I14" s="179">
        <f>$S$6</f>
        <v>0</v>
      </c>
      <c r="J14" s="859">
        <f t="shared" si="1"/>
        <v>0</v>
      </c>
      <c r="K14" s="859">
        <f t="shared" si="2"/>
        <v>0</v>
      </c>
      <c r="L14" s="275">
        <f t="shared" si="3"/>
        <v>0</v>
      </c>
      <c r="M14" s="852">
        <f t="shared" ref="M14:M38" si="6">IF(Y14="excesso","excesso",IF(L14=0,0,ROUND(L14*F14,2)))</f>
        <v>0</v>
      </c>
      <c r="N14" s="853"/>
      <c r="O14" s="854"/>
      <c r="P14" s="855">
        <f t="shared" ref="P14:P38" si="7">IF(L14=0,0,ROUND(L14*J14,2))</f>
        <v>0</v>
      </c>
      <c r="Q14" s="853"/>
      <c r="R14" s="854"/>
      <c r="S14" s="485">
        <f t="shared" si="4"/>
        <v>0</v>
      </c>
      <c r="U14" s="46" t="str">
        <f t="shared" si="5"/>
        <v/>
      </c>
      <c r="W14" s="264"/>
      <c r="X14" s="270">
        <f>IF(W14=0,0,IF(W14&lt;'med b'!W14,"pouco",IF(W14&gt;PROPOSTA!R14,"EXCESSO",W14-'med b'!W14)))</f>
        <v>0</v>
      </c>
      <c r="Y14" s="239">
        <f>IF('med b'!Y14-X14&lt;0,"excesso",'med b'!Y14-X14)</f>
        <v>0</v>
      </c>
      <c r="Z14" s="69"/>
      <c r="AA14" s="69"/>
      <c r="AU14" s="69"/>
      <c r="AV14" s="69"/>
      <c r="AY14" s="69"/>
      <c r="AZ14" s="69"/>
      <c r="BA14" s="69"/>
      <c r="BB14" s="69"/>
    </row>
    <row r="15" spans="1:54" x14ac:dyDescent="0.2">
      <c r="A15" s="49">
        <v>589420</v>
      </c>
      <c r="B15" s="50" t="s">
        <v>193</v>
      </c>
      <c r="C15" s="135" t="s">
        <v>174</v>
      </c>
      <c r="D15" s="194" t="s">
        <v>85</v>
      </c>
      <c r="E15" s="131" t="s">
        <v>18</v>
      </c>
      <c r="F15" s="856">
        <f>PROPOSTA!O15</f>
        <v>0</v>
      </c>
      <c r="G15" s="857">
        <f>PROPOSTA!Q15</f>
        <v>0</v>
      </c>
      <c r="H15" s="858"/>
      <c r="I15" s="179">
        <f t="shared" ref="I15:I24" si="8">$S$8</f>
        <v>0</v>
      </c>
      <c r="J15" s="859">
        <f t="shared" si="1"/>
        <v>0</v>
      </c>
      <c r="K15" s="859">
        <f t="shared" si="2"/>
        <v>0</v>
      </c>
      <c r="L15" s="275">
        <f t="shared" si="3"/>
        <v>0</v>
      </c>
      <c r="M15" s="852">
        <f t="shared" si="6"/>
        <v>0</v>
      </c>
      <c r="N15" s="853"/>
      <c r="O15" s="854"/>
      <c r="P15" s="855">
        <f t="shared" si="7"/>
        <v>0</v>
      </c>
      <c r="Q15" s="853"/>
      <c r="R15" s="854"/>
      <c r="S15" s="485">
        <f t="shared" si="4"/>
        <v>0</v>
      </c>
      <c r="U15" s="46" t="str">
        <f t="shared" si="5"/>
        <v/>
      </c>
      <c r="W15" s="265"/>
      <c r="X15" s="270">
        <f>IF(W15=0,0,IF(W15&lt;'med b'!W15,"pouco",IF(W15&gt;PROPOSTA!R15,"EXCESSO",W15-'med b'!W15)))</f>
        <v>0</v>
      </c>
      <c r="Y15" s="239">
        <f>IF('med b'!Y15-X15&lt;0,"excesso",'med b'!Y15-X15)</f>
        <v>0</v>
      </c>
      <c r="Z15" s="69"/>
      <c r="AA15" s="69"/>
      <c r="AY15" s="69"/>
      <c r="AZ15" s="69"/>
      <c r="BA15" s="69"/>
      <c r="BB15" s="69"/>
    </row>
    <row r="16" spans="1:54" x14ac:dyDescent="0.2">
      <c r="A16" s="53">
        <v>589520</v>
      </c>
      <c r="B16" s="50" t="s">
        <v>193</v>
      </c>
      <c r="C16" s="135" t="s">
        <v>175</v>
      </c>
      <c r="D16" s="194" t="s">
        <v>87</v>
      </c>
      <c r="E16" s="131" t="s">
        <v>18</v>
      </c>
      <c r="F16" s="856">
        <f>PROPOSTA!O16</f>
        <v>0</v>
      </c>
      <c r="G16" s="857">
        <f>PROPOSTA!Q16</f>
        <v>0</v>
      </c>
      <c r="H16" s="858"/>
      <c r="I16" s="179">
        <f t="shared" si="8"/>
        <v>0</v>
      </c>
      <c r="J16" s="859">
        <f t="shared" si="1"/>
        <v>0</v>
      </c>
      <c r="K16" s="859">
        <f t="shared" si="2"/>
        <v>0</v>
      </c>
      <c r="L16" s="275">
        <f t="shared" si="3"/>
        <v>0</v>
      </c>
      <c r="M16" s="852">
        <f t="shared" si="6"/>
        <v>0</v>
      </c>
      <c r="N16" s="853"/>
      <c r="O16" s="854"/>
      <c r="P16" s="855">
        <f t="shared" si="7"/>
        <v>0</v>
      </c>
      <c r="Q16" s="853"/>
      <c r="R16" s="854"/>
      <c r="S16" s="485">
        <f t="shared" si="4"/>
        <v>0</v>
      </c>
      <c r="U16" s="46" t="str">
        <f t="shared" si="5"/>
        <v/>
      </c>
      <c r="W16" s="265"/>
      <c r="X16" s="270">
        <f>IF(W16=0,0,IF(W16&lt;'med b'!W16,"pouco",IF(W16&gt;PROPOSTA!R16,"EXCESSO",W16-'med b'!W16)))</f>
        <v>0</v>
      </c>
      <c r="Y16" s="239">
        <f>IF('med b'!Y16-X16&lt;0,"excesso",'med b'!Y16-X16)</f>
        <v>0</v>
      </c>
      <c r="Z16" s="69"/>
      <c r="AA16" s="69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Y16" s="69"/>
      <c r="AZ16" s="69"/>
      <c r="BA16" s="69"/>
      <c r="BB16" s="69"/>
    </row>
    <row r="17" spans="1:54" x14ac:dyDescent="0.2">
      <c r="A17" s="53">
        <v>589520</v>
      </c>
      <c r="B17" s="50" t="s">
        <v>193</v>
      </c>
      <c r="C17" s="135" t="s">
        <v>176</v>
      </c>
      <c r="D17" s="194" t="s">
        <v>87</v>
      </c>
      <c r="E17" s="131" t="s">
        <v>18</v>
      </c>
      <c r="F17" s="856">
        <f>PROPOSTA!O17</f>
        <v>0</v>
      </c>
      <c r="G17" s="857">
        <f>PROPOSTA!Q17</f>
        <v>0</v>
      </c>
      <c r="H17" s="858"/>
      <c r="I17" s="179">
        <f t="shared" si="8"/>
        <v>0</v>
      </c>
      <c r="J17" s="859">
        <f t="shared" si="1"/>
        <v>0</v>
      </c>
      <c r="K17" s="859">
        <f t="shared" si="2"/>
        <v>0</v>
      </c>
      <c r="L17" s="275">
        <f t="shared" si="3"/>
        <v>0</v>
      </c>
      <c r="M17" s="852">
        <f t="shared" si="6"/>
        <v>0</v>
      </c>
      <c r="N17" s="853"/>
      <c r="O17" s="854"/>
      <c r="P17" s="855">
        <f t="shared" si="7"/>
        <v>0</v>
      </c>
      <c r="Q17" s="853"/>
      <c r="R17" s="854"/>
      <c r="S17" s="485">
        <f t="shared" si="4"/>
        <v>0</v>
      </c>
      <c r="U17" s="46" t="str">
        <f t="shared" si="5"/>
        <v/>
      </c>
      <c r="W17" s="265"/>
      <c r="X17" s="270">
        <f>IF(W17=0,0,IF(W17&lt;'med b'!W17,"pouco",IF(W17&gt;PROPOSTA!R17,"EXCESSO",W17-'med b'!W17)))</f>
        <v>0</v>
      </c>
      <c r="Y17" s="239">
        <f>IF('med b'!Y17-X17&lt;0,"excesso",'med b'!Y17-X17)</f>
        <v>0</v>
      </c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Y17" s="69"/>
      <c r="AZ17" s="69"/>
      <c r="BA17" s="69"/>
      <c r="BB17" s="69"/>
    </row>
    <row r="18" spans="1:54" x14ac:dyDescent="0.2">
      <c r="A18" s="53">
        <v>589520</v>
      </c>
      <c r="B18" s="50" t="s">
        <v>193</v>
      </c>
      <c r="C18" s="135" t="s">
        <v>177</v>
      </c>
      <c r="D18" s="194" t="s">
        <v>87</v>
      </c>
      <c r="E18" s="131" t="s">
        <v>18</v>
      </c>
      <c r="F18" s="856">
        <f>PROPOSTA!O18</f>
        <v>0</v>
      </c>
      <c r="G18" s="857">
        <f>PROPOSTA!Q18</f>
        <v>0</v>
      </c>
      <c r="H18" s="858"/>
      <c r="I18" s="179">
        <f t="shared" si="8"/>
        <v>0</v>
      </c>
      <c r="J18" s="859">
        <f t="shared" si="1"/>
        <v>0</v>
      </c>
      <c r="K18" s="859">
        <f t="shared" si="2"/>
        <v>0</v>
      </c>
      <c r="L18" s="275">
        <f t="shared" si="3"/>
        <v>0</v>
      </c>
      <c r="M18" s="852">
        <f t="shared" si="6"/>
        <v>0</v>
      </c>
      <c r="N18" s="853"/>
      <c r="O18" s="854"/>
      <c r="P18" s="855">
        <f t="shared" si="7"/>
        <v>0</v>
      </c>
      <c r="Q18" s="853"/>
      <c r="R18" s="854"/>
      <c r="S18" s="485">
        <f t="shared" si="4"/>
        <v>0</v>
      </c>
      <c r="U18" s="46" t="str">
        <f t="shared" si="5"/>
        <v/>
      </c>
      <c r="W18" s="265"/>
      <c r="X18" s="270">
        <f>IF(W18=0,0,IF(W18&lt;'med b'!W18,"pouco",IF(W18&gt;PROPOSTA!R18,"EXCESSO",W18-'med b'!W18)))</f>
        <v>0</v>
      </c>
      <c r="Y18" s="239">
        <f>IF('med b'!Y18-X18&lt;0,"excesso",'med b'!Y18-X18)</f>
        <v>0</v>
      </c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Y18" s="69"/>
      <c r="AZ18" s="69"/>
      <c r="BA18" s="69"/>
      <c r="BB18" s="69"/>
    </row>
    <row r="19" spans="1:54" x14ac:dyDescent="0.2">
      <c r="A19" s="53">
        <v>589520</v>
      </c>
      <c r="B19" s="50" t="s">
        <v>193</v>
      </c>
      <c r="C19" s="135" t="s">
        <v>178</v>
      </c>
      <c r="D19" s="194" t="s">
        <v>87</v>
      </c>
      <c r="E19" s="131" t="s">
        <v>18</v>
      </c>
      <c r="F19" s="856">
        <f>PROPOSTA!O19</f>
        <v>0</v>
      </c>
      <c r="G19" s="857">
        <f>PROPOSTA!Q19</f>
        <v>0</v>
      </c>
      <c r="H19" s="858"/>
      <c r="I19" s="179">
        <f t="shared" si="8"/>
        <v>0</v>
      </c>
      <c r="J19" s="859">
        <f t="shared" si="1"/>
        <v>0</v>
      </c>
      <c r="K19" s="859">
        <f t="shared" si="2"/>
        <v>0</v>
      </c>
      <c r="L19" s="275">
        <f t="shared" si="3"/>
        <v>0</v>
      </c>
      <c r="M19" s="852">
        <f t="shared" si="6"/>
        <v>0</v>
      </c>
      <c r="N19" s="853"/>
      <c r="O19" s="854"/>
      <c r="P19" s="855">
        <f t="shared" si="7"/>
        <v>0</v>
      </c>
      <c r="Q19" s="853"/>
      <c r="R19" s="854"/>
      <c r="S19" s="485">
        <f t="shared" si="4"/>
        <v>0</v>
      </c>
      <c r="U19" s="46" t="str">
        <f t="shared" si="5"/>
        <v/>
      </c>
      <c r="W19" s="265"/>
      <c r="X19" s="270">
        <f>IF(W19=0,0,IF(W19&lt;'med b'!W19,"pouco",IF(W19&gt;PROPOSTA!R19,"EXCESSO",W19-'med b'!W19)))</f>
        <v>0</v>
      </c>
      <c r="Y19" s="239">
        <f>IF('med b'!Y19-X19&lt;0,"excesso",'med b'!Y19-X19)</f>
        <v>0</v>
      </c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Y19" s="69"/>
      <c r="AZ19" s="69"/>
      <c r="BA19" s="69"/>
      <c r="BB19" s="69"/>
    </row>
    <row r="20" spans="1:54" x14ac:dyDescent="0.2">
      <c r="A20" s="53">
        <v>589220</v>
      </c>
      <c r="B20" s="50" t="s">
        <v>193</v>
      </c>
      <c r="C20" s="135" t="s">
        <v>194</v>
      </c>
      <c r="D20" s="194" t="s">
        <v>195</v>
      </c>
      <c r="E20" s="131" t="s">
        <v>18</v>
      </c>
      <c r="F20" s="856">
        <f>PROPOSTA!O20</f>
        <v>0</v>
      </c>
      <c r="G20" s="857">
        <f>PROPOSTA!Q20</f>
        <v>0</v>
      </c>
      <c r="H20" s="858"/>
      <c r="I20" s="179">
        <f t="shared" si="8"/>
        <v>0</v>
      </c>
      <c r="J20" s="859">
        <f t="shared" si="1"/>
        <v>0</v>
      </c>
      <c r="K20" s="859">
        <f t="shared" si="2"/>
        <v>0</v>
      </c>
      <c r="L20" s="275">
        <f t="shared" si="3"/>
        <v>0</v>
      </c>
      <c r="M20" s="852">
        <f t="shared" si="6"/>
        <v>0</v>
      </c>
      <c r="N20" s="853"/>
      <c r="O20" s="854"/>
      <c r="P20" s="855">
        <f t="shared" si="7"/>
        <v>0</v>
      </c>
      <c r="Q20" s="853"/>
      <c r="R20" s="854"/>
      <c r="S20" s="485">
        <f t="shared" si="4"/>
        <v>0</v>
      </c>
      <c r="U20" s="46" t="str">
        <f t="shared" si="5"/>
        <v/>
      </c>
      <c r="W20" s="265"/>
      <c r="X20" s="270">
        <f>IF(W20=0,0,IF(W20&lt;'med b'!W20,"pouco",IF(W20&gt;PROPOSTA!R20,"EXCESSO",W20-'med b'!W20)))</f>
        <v>0</v>
      </c>
      <c r="Y20" s="239">
        <f>IF('med b'!Y20-X20&lt;0,"excesso",'med b'!Y20-X20)</f>
        <v>0</v>
      </c>
      <c r="AA20" s="137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Y20" s="69"/>
      <c r="AZ20" s="69"/>
      <c r="BA20" s="69"/>
      <c r="BB20" s="69"/>
    </row>
    <row r="21" spans="1:54" x14ac:dyDescent="0.2">
      <c r="A21" s="53">
        <v>589320</v>
      </c>
      <c r="B21" s="50" t="s">
        <v>193</v>
      </c>
      <c r="C21" s="135" t="s">
        <v>179</v>
      </c>
      <c r="D21" s="194" t="s">
        <v>88</v>
      </c>
      <c r="E21" s="131" t="s">
        <v>18</v>
      </c>
      <c r="F21" s="856">
        <f>PROPOSTA!O21</f>
        <v>0</v>
      </c>
      <c r="G21" s="857">
        <f>PROPOSTA!Q21</f>
        <v>0</v>
      </c>
      <c r="H21" s="858"/>
      <c r="I21" s="179">
        <f t="shared" si="8"/>
        <v>0</v>
      </c>
      <c r="J21" s="859">
        <f t="shared" si="1"/>
        <v>0</v>
      </c>
      <c r="K21" s="859">
        <f t="shared" si="2"/>
        <v>0</v>
      </c>
      <c r="L21" s="275">
        <f t="shared" si="3"/>
        <v>0</v>
      </c>
      <c r="M21" s="852">
        <f t="shared" si="6"/>
        <v>0</v>
      </c>
      <c r="N21" s="853"/>
      <c r="O21" s="854"/>
      <c r="P21" s="855">
        <f t="shared" si="7"/>
        <v>0</v>
      </c>
      <c r="Q21" s="853"/>
      <c r="R21" s="854"/>
      <c r="S21" s="485">
        <f t="shared" si="4"/>
        <v>0</v>
      </c>
      <c r="U21" s="46" t="str">
        <f t="shared" si="5"/>
        <v/>
      </c>
      <c r="W21" s="265"/>
      <c r="X21" s="270">
        <f>IF(W21=0,0,IF(W21&lt;'med b'!W21,"pouco",IF(W21&gt;PROPOSTA!R21,"EXCESSO",W21-'med b'!W21)))</f>
        <v>0</v>
      </c>
      <c r="Y21" s="239">
        <f>IF('med b'!Y21-X21&lt;0,"excesso",'med b'!Y21-X21)</f>
        <v>0</v>
      </c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Y21" s="69"/>
      <c r="AZ21" s="69"/>
      <c r="BA21" s="69"/>
      <c r="BB21" s="69"/>
    </row>
    <row r="22" spans="1:54" x14ac:dyDescent="0.2">
      <c r="A22" s="53">
        <v>589320</v>
      </c>
      <c r="B22" s="50" t="s">
        <v>193</v>
      </c>
      <c r="C22" s="135" t="s">
        <v>180</v>
      </c>
      <c r="D22" s="194" t="s">
        <v>88</v>
      </c>
      <c r="E22" s="131" t="s">
        <v>18</v>
      </c>
      <c r="F22" s="856">
        <f>PROPOSTA!O22</f>
        <v>0</v>
      </c>
      <c r="G22" s="857">
        <f>PROPOSTA!Q22</f>
        <v>0</v>
      </c>
      <c r="H22" s="858"/>
      <c r="I22" s="179">
        <f t="shared" si="8"/>
        <v>0</v>
      </c>
      <c r="J22" s="859">
        <f t="shared" si="1"/>
        <v>0</v>
      </c>
      <c r="K22" s="859">
        <f t="shared" si="2"/>
        <v>0</v>
      </c>
      <c r="L22" s="275">
        <f t="shared" si="3"/>
        <v>0</v>
      </c>
      <c r="M22" s="852">
        <f t="shared" si="6"/>
        <v>0</v>
      </c>
      <c r="N22" s="853"/>
      <c r="O22" s="854"/>
      <c r="P22" s="855">
        <f t="shared" si="7"/>
        <v>0</v>
      </c>
      <c r="Q22" s="853"/>
      <c r="R22" s="854"/>
      <c r="S22" s="485">
        <f t="shared" si="4"/>
        <v>0</v>
      </c>
      <c r="U22" s="46" t="str">
        <f t="shared" si="5"/>
        <v/>
      </c>
      <c r="W22" s="265"/>
      <c r="X22" s="270">
        <f>IF(W22=0,0,IF(W22&lt;'med b'!W22,"pouco",IF(W22&gt;PROPOSTA!R22,"EXCESSO",W22-'med b'!W22)))</f>
        <v>0</v>
      </c>
      <c r="Y22" s="239">
        <f>IF('med b'!Y22-X22&lt;0,"excesso",'med b'!Y22-X22)</f>
        <v>0</v>
      </c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Y22" s="69"/>
      <c r="AZ22" s="69"/>
      <c r="BA22" s="69"/>
      <c r="BB22" s="69"/>
    </row>
    <row r="23" spans="1:54" x14ac:dyDescent="0.2">
      <c r="A23" s="53">
        <v>589320</v>
      </c>
      <c r="B23" s="50" t="s">
        <v>193</v>
      </c>
      <c r="C23" s="135" t="s">
        <v>181</v>
      </c>
      <c r="D23" s="194" t="s">
        <v>88</v>
      </c>
      <c r="E23" s="131" t="s">
        <v>18</v>
      </c>
      <c r="F23" s="856">
        <f>PROPOSTA!O23</f>
        <v>0</v>
      </c>
      <c r="G23" s="857">
        <f>PROPOSTA!Q23</f>
        <v>0</v>
      </c>
      <c r="H23" s="858"/>
      <c r="I23" s="179">
        <f t="shared" si="8"/>
        <v>0</v>
      </c>
      <c r="J23" s="859">
        <f t="shared" si="1"/>
        <v>0</v>
      </c>
      <c r="K23" s="859">
        <f t="shared" si="2"/>
        <v>0</v>
      </c>
      <c r="L23" s="275">
        <f t="shared" si="3"/>
        <v>0</v>
      </c>
      <c r="M23" s="852">
        <f t="shared" si="6"/>
        <v>0</v>
      </c>
      <c r="N23" s="853"/>
      <c r="O23" s="854"/>
      <c r="P23" s="855">
        <f t="shared" si="7"/>
        <v>0</v>
      </c>
      <c r="Q23" s="853"/>
      <c r="R23" s="854"/>
      <c r="S23" s="485">
        <f t="shared" si="4"/>
        <v>0</v>
      </c>
      <c r="U23" s="46" t="str">
        <f t="shared" si="5"/>
        <v/>
      </c>
      <c r="W23" s="265"/>
      <c r="X23" s="270">
        <f>IF(W23=0,0,IF(W23&lt;'med b'!W23,"pouco",IF(W23&gt;PROPOSTA!R23,"EXCESSO",W23-'med b'!W23)))</f>
        <v>0</v>
      </c>
      <c r="Y23" s="239">
        <f>IF('med b'!Y23-X23&lt;0,"excesso",'med b'!Y23-X23)</f>
        <v>0</v>
      </c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Y23" s="69"/>
      <c r="AZ23" s="69"/>
      <c r="BA23" s="69"/>
      <c r="BB23" s="69"/>
    </row>
    <row r="24" spans="1:54" x14ac:dyDescent="0.2">
      <c r="A24" s="53">
        <v>589520</v>
      </c>
      <c r="B24" s="50" t="s">
        <v>193</v>
      </c>
      <c r="C24" s="135" t="s">
        <v>182</v>
      </c>
      <c r="D24" s="194" t="s">
        <v>87</v>
      </c>
      <c r="E24" s="131" t="s">
        <v>18</v>
      </c>
      <c r="F24" s="856">
        <f>PROPOSTA!O24</f>
        <v>0</v>
      </c>
      <c r="G24" s="857">
        <f>PROPOSTA!Q24</f>
        <v>0</v>
      </c>
      <c r="H24" s="858"/>
      <c r="I24" s="179">
        <f t="shared" si="8"/>
        <v>0</v>
      </c>
      <c r="J24" s="859">
        <f t="shared" si="1"/>
        <v>0</v>
      </c>
      <c r="K24" s="859">
        <f t="shared" si="2"/>
        <v>0</v>
      </c>
      <c r="L24" s="275">
        <f t="shared" si="3"/>
        <v>0</v>
      </c>
      <c r="M24" s="852">
        <f t="shared" si="6"/>
        <v>0</v>
      </c>
      <c r="N24" s="853"/>
      <c r="O24" s="854"/>
      <c r="P24" s="855">
        <f t="shared" si="7"/>
        <v>0</v>
      </c>
      <c r="Q24" s="853"/>
      <c r="R24" s="854"/>
      <c r="S24" s="485">
        <f t="shared" si="4"/>
        <v>0</v>
      </c>
      <c r="U24" s="46" t="str">
        <f t="shared" si="5"/>
        <v/>
      </c>
      <c r="W24" s="265"/>
      <c r="X24" s="270">
        <f>IF(W24=0,0,IF(W24&lt;'med b'!W24,"pouco",IF(W24&gt;PROPOSTA!R24,"EXCESSO",W24-'med b'!W24)))</f>
        <v>0</v>
      </c>
      <c r="Y24" s="239">
        <f>IF('med b'!Y24-X24&lt;0,"excesso",'med b'!Y24-X24)</f>
        <v>0</v>
      </c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Y24" s="69"/>
      <c r="AZ24" s="69"/>
      <c r="BA24" s="69"/>
      <c r="BB24" s="69"/>
    </row>
    <row r="25" spans="1:54" x14ac:dyDescent="0.2">
      <c r="A25" s="53">
        <v>589000</v>
      </c>
      <c r="B25" s="50" t="s">
        <v>193</v>
      </c>
      <c r="C25" s="135" t="s">
        <v>183</v>
      </c>
      <c r="D25" s="194" t="s">
        <v>89</v>
      </c>
      <c r="E25" s="131" t="s">
        <v>18</v>
      </c>
      <c r="F25" s="856">
        <f>PROPOSTA!O25</f>
        <v>0</v>
      </c>
      <c r="G25" s="857">
        <f>PROPOSTA!Q25</f>
        <v>0</v>
      </c>
      <c r="H25" s="858"/>
      <c r="I25" s="179">
        <f t="shared" ref="I25:I37" si="9">$S$7</f>
        <v>0</v>
      </c>
      <c r="J25" s="859">
        <f t="shared" si="1"/>
        <v>0</v>
      </c>
      <c r="K25" s="859">
        <f t="shared" si="2"/>
        <v>0</v>
      </c>
      <c r="L25" s="275">
        <f t="shared" si="3"/>
        <v>0</v>
      </c>
      <c r="M25" s="852">
        <f t="shared" si="6"/>
        <v>0</v>
      </c>
      <c r="N25" s="853"/>
      <c r="O25" s="854"/>
      <c r="P25" s="855">
        <f t="shared" si="7"/>
        <v>0</v>
      </c>
      <c r="Q25" s="853"/>
      <c r="R25" s="854"/>
      <c r="S25" s="485">
        <f t="shared" si="4"/>
        <v>0</v>
      </c>
      <c r="U25" s="46" t="str">
        <f t="shared" si="5"/>
        <v/>
      </c>
      <c r="W25" s="265"/>
      <c r="X25" s="270">
        <f>IF(W25=0,0,IF(W25&lt;'med b'!W25,"pouco",IF(W25&gt;PROPOSTA!R25,"EXCESSO",W25-'med b'!W25)))</f>
        <v>0</v>
      </c>
      <c r="Y25" s="239">
        <f>IF('med b'!Y25-X25&lt;0,"excesso",'med b'!Y25-X25)</f>
        <v>0</v>
      </c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Y25" s="69"/>
      <c r="AZ25" s="69"/>
      <c r="BA25" s="69"/>
      <c r="BB25" s="69"/>
    </row>
    <row r="26" spans="1:54" x14ac:dyDescent="0.2">
      <c r="A26" s="53">
        <v>589000</v>
      </c>
      <c r="B26" s="50" t="s">
        <v>193</v>
      </c>
      <c r="C26" s="135" t="s">
        <v>184</v>
      </c>
      <c r="D26" s="194" t="s">
        <v>89</v>
      </c>
      <c r="E26" s="131" t="s">
        <v>18</v>
      </c>
      <c r="F26" s="856">
        <f>PROPOSTA!O26</f>
        <v>0</v>
      </c>
      <c r="G26" s="857">
        <f>PROPOSTA!Q26</f>
        <v>0</v>
      </c>
      <c r="H26" s="858"/>
      <c r="I26" s="179">
        <f t="shared" si="9"/>
        <v>0</v>
      </c>
      <c r="J26" s="859">
        <f t="shared" si="1"/>
        <v>0</v>
      </c>
      <c r="K26" s="859">
        <f t="shared" si="2"/>
        <v>0</v>
      </c>
      <c r="L26" s="275">
        <f t="shared" si="3"/>
        <v>0</v>
      </c>
      <c r="M26" s="852">
        <f t="shared" si="6"/>
        <v>0</v>
      </c>
      <c r="N26" s="853"/>
      <c r="O26" s="854"/>
      <c r="P26" s="855">
        <f t="shared" si="7"/>
        <v>0</v>
      </c>
      <c r="Q26" s="853"/>
      <c r="R26" s="854"/>
      <c r="S26" s="485">
        <f t="shared" si="4"/>
        <v>0</v>
      </c>
      <c r="U26" s="46" t="str">
        <f t="shared" si="5"/>
        <v/>
      </c>
      <c r="W26" s="265"/>
      <c r="X26" s="270">
        <f>IF(W26=0,0,IF(W26&lt;'med b'!W26,"pouco",IF(W26&gt;PROPOSTA!R26,"EXCESSO",W26-'med b'!W26)))</f>
        <v>0</v>
      </c>
      <c r="Y26" s="239">
        <f>IF('med b'!Y26-X26&lt;0,"excesso",'med b'!Y26-X26)</f>
        <v>0</v>
      </c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Y26" s="69"/>
      <c r="AZ26" s="69"/>
      <c r="BA26" s="69"/>
      <c r="BB26" s="69"/>
    </row>
    <row r="27" spans="1:54" x14ac:dyDescent="0.2">
      <c r="A27" s="53">
        <v>589000</v>
      </c>
      <c r="B27" s="50" t="s">
        <v>193</v>
      </c>
      <c r="C27" s="135" t="s">
        <v>185</v>
      </c>
      <c r="D27" s="194" t="s">
        <v>89</v>
      </c>
      <c r="E27" s="131" t="s">
        <v>18</v>
      </c>
      <c r="F27" s="856">
        <f>PROPOSTA!O27</f>
        <v>0</v>
      </c>
      <c r="G27" s="857">
        <f>PROPOSTA!Q27</f>
        <v>0</v>
      </c>
      <c r="H27" s="858"/>
      <c r="I27" s="179">
        <f t="shared" si="9"/>
        <v>0</v>
      </c>
      <c r="J27" s="859">
        <f t="shared" si="1"/>
        <v>0</v>
      </c>
      <c r="K27" s="859">
        <f t="shared" si="2"/>
        <v>0</v>
      </c>
      <c r="L27" s="275">
        <f t="shared" si="3"/>
        <v>0</v>
      </c>
      <c r="M27" s="852">
        <f t="shared" si="6"/>
        <v>0</v>
      </c>
      <c r="N27" s="853"/>
      <c r="O27" s="854"/>
      <c r="P27" s="855">
        <f t="shared" si="7"/>
        <v>0</v>
      </c>
      <c r="Q27" s="853"/>
      <c r="R27" s="854"/>
      <c r="S27" s="485">
        <f t="shared" si="4"/>
        <v>0</v>
      </c>
      <c r="U27" s="46" t="str">
        <f t="shared" si="5"/>
        <v/>
      </c>
      <c r="W27" s="265"/>
      <c r="X27" s="270">
        <f>IF(W27=0,0,IF(W27&lt;'med b'!W27,"pouco",IF(W27&gt;PROPOSTA!R27,"EXCESSO",W27-'med b'!W27)))</f>
        <v>0</v>
      </c>
      <c r="Y27" s="239">
        <f>IF('med b'!Y27-X27&lt;0,"excesso",'med b'!Y27-X27)</f>
        <v>0</v>
      </c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Y27" s="69"/>
      <c r="AZ27" s="69"/>
      <c r="BA27" s="69"/>
      <c r="BB27" s="69"/>
    </row>
    <row r="28" spans="1:54" x14ac:dyDescent="0.2">
      <c r="A28" s="53">
        <v>589000</v>
      </c>
      <c r="B28" s="50" t="s">
        <v>193</v>
      </c>
      <c r="C28" s="135" t="s">
        <v>186</v>
      </c>
      <c r="D28" s="194" t="s">
        <v>89</v>
      </c>
      <c r="E28" s="131" t="s">
        <v>18</v>
      </c>
      <c r="F28" s="856">
        <f>PROPOSTA!O28</f>
        <v>0</v>
      </c>
      <c r="G28" s="857">
        <f>PROPOSTA!Q28</f>
        <v>0</v>
      </c>
      <c r="H28" s="858"/>
      <c r="I28" s="179">
        <f t="shared" si="9"/>
        <v>0</v>
      </c>
      <c r="J28" s="859">
        <f t="shared" si="1"/>
        <v>0</v>
      </c>
      <c r="K28" s="859">
        <f t="shared" si="2"/>
        <v>0</v>
      </c>
      <c r="L28" s="275">
        <f t="shared" si="3"/>
        <v>0</v>
      </c>
      <c r="M28" s="852">
        <f t="shared" si="6"/>
        <v>0</v>
      </c>
      <c r="N28" s="853"/>
      <c r="O28" s="854"/>
      <c r="P28" s="855">
        <f t="shared" si="7"/>
        <v>0</v>
      </c>
      <c r="Q28" s="853"/>
      <c r="R28" s="854"/>
      <c r="S28" s="485">
        <f t="shared" si="4"/>
        <v>0</v>
      </c>
      <c r="U28" s="46" t="str">
        <f t="shared" si="5"/>
        <v/>
      </c>
      <c r="W28" s="265"/>
      <c r="X28" s="270">
        <f>IF(W28=0,0,IF(W28&lt;'med b'!W28,"pouco",IF(W28&gt;PROPOSTA!R28,"EXCESSO",W28-'med b'!W28)))</f>
        <v>0</v>
      </c>
      <c r="Y28" s="239">
        <f>IF('med b'!Y28-X28&lt;0,"excesso",'med b'!Y28-X28)</f>
        <v>0</v>
      </c>
      <c r="AU28" s="69"/>
      <c r="AV28" s="69"/>
      <c r="AY28" s="69"/>
      <c r="AZ28" s="69"/>
      <c r="BA28" s="69"/>
      <c r="BB28" s="69"/>
    </row>
    <row r="29" spans="1:54" x14ac:dyDescent="0.2">
      <c r="A29" s="53">
        <v>589000</v>
      </c>
      <c r="B29" s="50" t="s">
        <v>193</v>
      </c>
      <c r="C29" s="135" t="s">
        <v>187</v>
      </c>
      <c r="D29" s="194" t="s">
        <v>89</v>
      </c>
      <c r="E29" s="131" t="s">
        <v>18</v>
      </c>
      <c r="F29" s="856">
        <f>PROPOSTA!O29</f>
        <v>0</v>
      </c>
      <c r="G29" s="857">
        <f>PROPOSTA!Q29</f>
        <v>0</v>
      </c>
      <c r="H29" s="858"/>
      <c r="I29" s="179">
        <f t="shared" si="9"/>
        <v>0</v>
      </c>
      <c r="J29" s="859">
        <f t="shared" si="1"/>
        <v>0</v>
      </c>
      <c r="K29" s="859">
        <f t="shared" si="2"/>
        <v>0</v>
      </c>
      <c r="L29" s="275">
        <f t="shared" si="3"/>
        <v>0</v>
      </c>
      <c r="M29" s="852">
        <f t="shared" si="6"/>
        <v>0</v>
      </c>
      <c r="N29" s="853"/>
      <c r="O29" s="854"/>
      <c r="P29" s="855">
        <f t="shared" si="7"/>
        <v>0</v>
      </c>
      <c r="Q29" s="853"/>
      <c r="R29" s="854"/>
      <c r="S29" s="485">
        <f t="shared" si="4"/>
        <v>0</v>
      </c>
      <c r="U29" s="46" t="str">
        <f t="shared" si="5"/>
        <v/>
      </c>
      <c r="W29" s="265"/>
      <c r="X29" s="270">
        <f>IF(W29=0,0,IF(W29&lt;'med b'!W29,"pouco",IF(W29&gt;PROPOSTA!R29,"EXCESSO",W29-'med b'!W29)))</f>
        <v>0</v>
      </c>
      <c r="Y29" s="239">
        <f>IF('med b'!Y29-X29&lt;0,"excesso",'med b'!Y29-X29)</f>
        <v>0</v>
      </c>
      <c r="AY29" s="69"/>
      <c r="AZ29" s="69"/>
      <c r="BA29" s="69"/>
      <c r="BB29" s="69"/>
    </row>
    <row r="30" spans="1:54" x14ac:dyDescent="0.2">
      <c r="A30" s="53">
        <v>589000</v>
      </c>
      <c r="B30" s="50" t="s">
        <v>193</v>
      </c>
      <c r="C30" s="135" t="s">
        <v>188</v>
      </c>
      <c r="D30" s="194" t="s">
        <v>89</v>
      </c>
      <c r="E30" s="131" t="s">
        <v>18</v>
      </c>
      <c r="F30" s="856">
        <f>PROPOSTA!O30</f>
        <v>0</v>
      </c>
      <c r="G30" s="857">
        <f>PROPOSTA!Q30</f>
        <v>0</v>
      </c>
      <c r="H30" s="858"/>
      <c r="I30" s="179">
        <f t="shared" si="9"/>
        <v>0</v>
      </c>
      <c r="J30" s="859">
        <f t="shared" si="1"/>
        <v>0</v>
      </c>
      <c r="K30" s="859">
        <f t="shared" si="2"/>
        <v>0</v>
      </c>
      <c r="L30" s="275">
        <f t="shared" si="3"/>
        <v>0</v>
      </c>
      <c r="M30" s="852">
        <f t="shared" si="6"/>
        <v>0</v>
      </c>
      <c r="N30" s="853"/>
      <c r="O30" s="854"/>
      <c r="P30" s="855">
        <f t="shared" si="7"/>
        <v>0</v>
      </c>
      <c r="Q30" s="853"/>
      <c r="R30" s="854"/>
      <c r="S30" s="485">
        <f t="shared" si="4"/>
        <v>0</v>
      </c>
      <c r="U30" s="46" t="str">
        <f t="shared" si="5"/>
        <v/>
      </c>
      <c r="W30" s="265"/>
      <c r="X30" s="270">
        <f>IF(W30=0,0,IF(W30&lt;'med b'!W30,"pouco",IF(W30&gt;PROPOSTA!R30,"EXCESSO",W30-'med b'!W30)))</f>
        <v>0</v>
      </c>
      <c r="Y30" s="239">
        <f>IF('med b'!Y30-X30&lt;0,"excesso",'med b'!Y30-X30)</f>
        <v>0</v>
      </c>
      <c r="AA30" s="243"/>
      <c r="AU30" s="69"/>
      <c r="AV30" s="69"/>
      <c r="AY30" s="69"/>
      <c r="AZ30" s="69"/>
      <c r="BA30" s="69"/>
      <c r="BB30" s="69"/>
    </row>
    <row r="31" spans="1:54" x14ac:dyDescent="0.2">
      <c r="A31" s="53">
        <v>589000</v>
      </c>
      <c r="B31" s="50" t="s">
        <v>193</v>
      </c>
      <c r="C31" s="135" t="s">
        <v>189</v>
      </c>
      <c r="D31" s="194" t="s">
        <v>89</v>
      </c>
      <c r="E31" s="131" t="s">
        <v>18</v>
      </c>
      <c r="F31" s="856">
        <f>PROPOSTA!O31</f>
        <v>0</v>
      </c>
      <c r="G31" s="857">
        <f>PROPOSTA!Q31</f>
        <v>0</v>
      </c>
      <c r="H31" s="858"/>
      <c r="I31" s="179">
        <f t="shared" si="9"/>
        <v>0</v>
      </c>
      <c r="J31" s="859">
        <f t="shared" si="1"/>
        <v>0</v>
      </c>
      <c r="K31" s="859">
        <f t="shared" si="2"/>
        <v>0</v>
      </c>
      <c r="L31" s="275">
        <f t="shared" si="3"/>
        <v>0</v>
      </c>
      <c r="M31" s="852">
        <f t="shared" si="6"/>
        <v>0</v>
      </c>
      <c r="N31" s="853"/>
      <c r="O31" s="854"/>
      <c r="P31" s="855">
        <f t="shared" si="7"/>
        <v>0</v>
      </c>
      <c r="Q31" s="853"/>
      <c r="R31" s="854"/>
      <c r="S31" s="485">
        <f t="shared" si="4"/>
        <v>0</v>
      </c>
      <c r="U31" s="46" t="str">
        <f t="shared" si="5"/>
        <v/>
      </c>
      <c r="W31" s="265"/>
      <c r="X31" s="270">
        <f>IF(W31=0,0,IF(W31&lt;'med b'!W31,"pouco",IF(W31&gt;PROPOSTA!R31,"EXCESSO",W31-'med b'!W31)))</f>
        <v>0</v>
      </c>
      <c r="Y31" s="239">
        <f>IF('med b'!Y31-X31&lt;0,"excesso",'med b'!Y31-X31)</f>
        <v>0</v>
      </c>
      <c r="AU31" s="69"/>
      <c r="AV31" s="69"/>
      <c r="AY31" s="69"/>
      <c r="AZ31" s="69"/>
      <c r="BA31" s="69"/>
      <c r="BB31" s="69"/>
    </row>
    <row r="32" spans="1:54" x14ac:dyDescent="0.2">
      <c r="A32" s="55">
        <v>589000</v>
      </c>
      <c r="B32" s="50" t="s">
        <v>193</v>
      </c>
      <c r="C32" s="136" t="s">
        <v>190</v>
      </c>
      <c r="D32" s="194" t="s">
        <v>89</v>
      </c>
      <c r="E32" s="132" t="s">
        <v>18</v>
      </c>
      <c r="F32" s="856">
        <f>PROPOSTA!O32</f>
        <v>0</v>
      </c>
      <c r="G32" s="857">
        <f>PROPOSTA!Q32</f>
        <v>0</v>
      </c>
      <c r="H32" s="858"/>
      <c r="I32" s="179">
        <f t="shared" si="9"/>
        <v>0</v>
      </c>
      <c r="J32" s="859">
        <f t="shared" si="1"/>
        <v>0</v>
      </c>
      <c r="K32" s="859">
        <f t="shared" si="2"/>
        <v>0</v>
      </c>
      <c r="L32" s="275">
        <f t="shared" ref="L32:L49" si="10">X32</f>
        <v>0</v>
      </c>
      <c r="M32" s="852">
        <f t="shared" si="6"/>
        <v>0</v>
      </c>
      <c r="N32" s="853"/>
      <c r="O32" s="854"/>
      <c r="P32" s="855">
        <f t="shared" si="7"/>
        <v>0</v>
      </c>
      <c r="Q32" s="853"/>
      <c r="R32" s="854"/>
      <c r="S32" s="485">
        <f t="shared" ref="S32:S66" si="11">P32-M32</f>
        <v>0</v>
      </c>
      <c r="U32" s="46" t="str">
        <f t="shared" si="5"/>
        <v/>
      </c>
      <c r="W32" s="265"/>
      <c r="X32" s="270">
        <f>IF(W32=0,0,IF(W32&lt;'med b'!W32,"pouco",IF(W32&gt;PROPOSTA!R32,"EXCESSO",W32-'med b'!W32)))</f>
        <v>0</v>
      </c>
      <c r="Y32" s="239">
        <f>IF('med b'!Y32-X32&lt;0,"excesso",'med b'!Y32-X32)</f>
        <v>0</v>
      </c>
      <c r="AY32" s="69"/>
      <c r="AZ32" s="69"/>
      <c r="BA32" s="69"/>
      <c r="BB32" s="69"/>
    </row>
    <row r="33" spans="1:54" x14ac:dyDescent="0.2">
      <c r="A33" s="55">
        <v>589000</v>
      </c>
      <c r="B33" s="50" t="s">
        <v>193</v>
      </c>
      <c r="C33" s="136" t="s">
        <v>191</v>
      </c>
      <c r="D33" s="194" t="s">
        <v>89</v>
      </c>
      <c r="E33" s="132" t="s">
        <v>18</v>
      </c>
      <c r="F33" s="856">
        <f>PROPOSTA!O33</f>
        <v>0</v>
      </c>
      <c r="G33" s="857">
        <f>PROPOSTA!Q33</f>
        <v>0</v>
      </c>
      <c r="H33" s="858"/>
      <c r="I33" s="179">
        <f t="shared" si="9"/>
        <v>0</v>
      </c>
      <c r="J33" s="859">
        <f t="shared" si="1"/>
        <v>0</v>
      </c>
      <c r="K33" s="859">
        <f t="shared" si="2"/>
        <v>0</v>
      </c>
      <c r="L33" s="275">
        <f t="shared" si="10"/>
        <v>0</v>
      </c>
      <c r="M33" s="852">
        <f t="shared" si="6"/>
        <v>0</v>
      </c>
      <c r="N33" s="853"/>
      <c r="O33" s="854"/>
      <c r="P33" s="855">
        <f t="shared" si="7"/>
        <v>0</v>
      </c>
      <c r="Q33" s="853"/>
      <c r="R33" s="854"/>
      <c r="S33" s="485">
        <f t="shared" si="11"/>
        <v>0</v>
      </c>
      <c r="U33" s="46" t="str">
        <f t="shared" si="5"/>
        <v/>
      </c>
      <c r="W33" s="265"/>
      <c r="X33" s="270">
        <f>IF(W33=0,0,IF(W33&lt;'med b'!W33,"pouco",IF(W33&gt;PROPOSTA!R33,"EXCESSO",W33-'med b'!W33)))</f>
        <v>0</v>
      </c>
      <c r="Y33" s="239">
        <f>IF('med b'!Y33-X33&lt;0,"excesso",'med b'!Y33-X33)</f>
        <v>0</v>
      </c>
      <c r="AY33" s="69"/>
      <c r="AZ33" s="69"/>
      <c r="BA33" s="69"/>
      <c r="BB33" s="69"/>
    </row>
    <row r="34" spans="1:54" x14ac:dyDescent="0.2">
      <c r="A34" s="55">
        <v>589030</v>
      </c>
      <c r="B34" s="50" t="s">
        <v>193</v>
      </c>
      <c r="C34" s="136" t="s">
        <v>196</v>
      </c>
      <c r="D34" s="194" t="s">
        <v>200</v>
      </c>
      <c r="E34" s="132" t="s">
        <v>18</v>
      </c>
      <c r="F34" s="856">
        <f>PROPOSTA!O34</f>
        <v>0</v>
      </c>
      <c r="G34" s="857">
        <f>PROPOSTA!Q34</f>
        <v>0</v>
      </c>
      <c r="H34" s="858"/>
      <c r="I34" s="179">
        <f t="shared" si="9"/>
        <v>0</v>
      </c>
      <c r="J34" s="859">
        <f t="shared" si="1"/>
        <v>0</v>
      </c>
      <c r="K34" s="859">
        <f t="shared" si="2"/>
        <v>0</v>
      </c>
      <c r="L34" s="275">
        <f t="shared" si="10"/>
        <v>0</v>
      </c>
      <c r="M34" s="852">
        <f t="shared" si="6"/>
        <v>0</v>
      </c>
      <c r="N34" s="853"/>
      <c r="O34" s="854"/>
      <c r="P34" s="855">
        <f t="shared" si="7"/>
        <v>0</v>
      </c>
      <c r="Q34" s="853"/>
      <c r="R34" s="854"/>
      <c r="S34" s="485">
        <f t="shared" si="11"/>
        <v>0</v>
      </c>
      <c r="U34" s="46" t="str">
        <f t="shared" si="5"/>
        <v/>
      </c>
      <c r="W34" s="265"/>
      <c r="X34" s="270">
        <f>IF(W34=0,0,IF(W34&lt;'med b'!W34,"pouco",IF(W34&gt;PROPOSTA!R34,"EXCESSO",W34-'med b'!W34)))</f>
        <v>0</v>
      </c>
      <c r="Y34" s="239">
        <f>IF('med b'!Y34-X34&lt;0,"excesso",'med b'!Y34-X34)</f>
        <v>0</v>
      </c>
      <c r="AY34" s="69"/>
      <c r="AZ34" s="69"/>
      <c r="BA34" s="69"/>
      <c r="BB34" s="69"/>
    </row>
    <row r="35" spans="1:54" x14ac:dyDescent="0.2">
      <c r="A35" s="55">
        <v>589040</v>
      </c>
      <c r="B35" s="50" t="s">
        <v>193</v>
      </c>
      <c r="C35" s="136" t="s">
        <v>197</v>
      </c>
      <c r="D35" s="194" t="s">
        <v>201</v>
      </c>
      <c r="E35" s="132" t="s">
        <v>18</v>
      </c>
      <c r="F35" s="856">
        <f>PROPOSTA!O35</f>
        <v>0</v>
      </c>
      <c r="G35" s="857">
        <f>PROPOSTA!Q35</f>
        <v>0</v>
      </c>
      <c r="H35" s="858"/>
      <c r="I35" s="179">
        <f t="shared" si="9"/>
        <v>0</v>
      </c>
      <c r="J35" s="859">
        <f t="shared" si="1"/>
        <v>0</v>
      </c>
      <c r="K35" s="859">
        <f t="shared" si="2"/>
        <v>0</v>
      </c>
      <c r="L35" s="275">
        <f t="shared" si="10"/>
        <v>0</v>
      </c>
      <c r="M35" s="852">
        <f t="shared" si="6"/>
        <v>0</v>
      </c>
      <c r="N35" s="853"/>
      <c r="O35" s="854"/>
      <c r="P35" s="855">
        <f t="shared" si="7"/>
        <v>0</v>
      </c>
      <c r="Q35" s="853"/>
      <c r="R35" s="854"/>
      <c r="S35" s="485">
        <f t="shared" si="11"/>
        <v>0</v>
      </c>
      <c r="U35" s="46" t="str">
        <f t="shared" si="5"/>
        <v/>
      </c>
      <c r="W35" s="265"/>
      <c r="X35" s="270">
        <f>IF(W35=0,0,IF(W35&lt;'med b'!W35,"pouco",IF(W35&gt;PROPOSTA!R35,"EXCESSO",W35-'med b'!W35)))</f>
        <v>0</v>
      </c>
      <c r="Y35" s="239">
        <f>IF('med b'!Y35-X35&lt;0,"excesso",'med b'!Y35-X35)</f>
        <v>0</v>
      </c>
      <c r="AY35" s="69"/>
      <c r="AZ35" s="69"/>
      <c r="BA35" s="69"/>
      <c r="BB35" s="69"/>
    </row>
    <row r="36" spans="1:54" x14ac:dyDescent="0.2">
      <c r="A36" s="55">
        <v>589060</v>
      </c>
      <c r="B36" s="50" t="s">
        <v>193</v>
      </c>
      <c r="C36" s="136" t="s">
        <v>198</v>
      </c>
      <c r="D36" s="194" t="s">
        <v>205</v>
      </c>
      <c r="E36" s="132" t="s">
        <v>18</v>
      </c>
      <c r="F36" s="856">
        <f>PROPOSTA!O36</f>
        <v>0</v>
      </c>
      <c r="G36" s="857">
        <f>PROPOSTA!Q36</f>
        <v>0</v>
      </c>
      <c r="H36" s="858"/>
      <c r="I36" s="179">
        <f t="shared" si="9"/>
        <v>0</v>
      </c>
      <c r="J36" s="859">
        <f t="shared" si="1"/>
        <v>0</v>
      </c>
      <c r="K36" s="859">
        <f t="shared" si="2"/>
        <v>0</v>
      </c>
      <c r="L36" s="275">
        <f t="shared" si="10"/>
        <v>0</v>
      </c>
      <c r="M36" s="852">
        <f t="shared" si="6"/>
        <v>0</v>
      </c>
      <c r="N36" s="853"/>
      <c r="O36" s="854"/>
      <c r="P36" s="855">
        <f t="shared" si="7"/>
        <v>0</v>
      </c>
      <c r="Q36" s="853"/>
      <c r="R36" s="854"/>
      <c r="S36" s="485">
        <f t="shared" si="11"/>
        <v>0</v>
      </c>
      <c r="U36" s="46" t="str">
        <f t="shared" si="5"/>
        <v/>
      </c>
      <c r="W36" s="265"/>
      <c r="X36" s="270">
        <f>IF(W36=0,0,IF(W36&lt;'med b'!W36,"pouco",IF(W36&gt;PROPOSTA!R36,"EXCESSO",W36-'med b'!W36)))</f>
        <v>0</v>
      </c>
      <c r="Y36" s="239">
        <f>IF('med b'!Y36-X36&lt;0,"excesso",'med b'!Y36-X36)</f>
        <v>0</v>
      </c>
      <c r="AY36" s="69"/>
      <c r="AZ36" s="69"/>
      <c r="BA36" s="69"/>
      <c r="BB36" s="69"/>
    </row>
    <row r="37" spans="1:54" x14ac:dyDescent="0.2">
      <c r="A37" s="53">
        <v>589050</v>
      </c>
      <c r="B37" s="50" t="s">
        <v>193</v>
      </c>
      <c r="C37" s="135" t="s">
        <v>192</v>
      </c>
      <c r="D37" s="194" t="s">
        <v>90</v>
      </c>
      <c r="E37" s="131" t="s">
        <v>18</v>
      </c>
      <c r="F37" s="856">
        <f>PROPOSTA!O37</f>
        <v>0</v>
      </c>
      <c r="G37" s="857">
        <f>PROPOSTA!Q37</f>
        <v>0</v>
      </c>
      <c r="H37" s="858"/>
      <c r="I37" s="179">
        <f t="shared" si="9"/>
        <v>0</v>
      </c>
      <c r="J37" s="859">
        <f t="shared" si="1"/>
        <v>0</v>
      </c>
      <c r="K37" s="859">
        <f t="shared" si="2"/>
        <v>0</v>
      </c>
      <c r="L37" s="275">
        <f t="shared" si="10"/>
        <v>0</v>
      </c>
      <c r="M37" s="852">
        <f t="shared" si="6"/>
        <v>0</v>
      </c>
      <c r="N37" s="853"/>
      <c r="O37" s="854"/>
      <c r="P37" s="855">
        <f t="shared" si="7"/>
        <v>0</v>
      </c>
      <c r="Q37" s="853"/>
      <c r="R37" s="854"/>
      <c r="S37" s="485">
        <f t="shared" si="11"/>
        <v>0</v>
      </c>
      <c r="U37" s="46" t="str">
        <f t="shared" si="5"/>
        <v/>
      </c>
      <c r="W37" s="265"/>
      <c r="X37" s="270">
        <f>IF(W37=0,0,IF(W37&lt;'med b'!W37,"pouco",IF(W37&gt;PROPOSTA!R37,"EXCESSO",W37-'med b'!W37)))</f>
        <v>0</v>
      </c>
      <c r="Y37" s="239">
        <f>IF('med b'!Y37-X37&lt;0,"excesso",'med b'!Y37-X37)</f>
        <v>0</v>
      </c>
      <c r="AY37" s="69"/>
      <c r="AZ37" s="69"/>
      <c r="BA37" s="69"/>
      <c r="BB37" s="69"/>
    </row>
    <row r="38" spans="1:54" ht="10.8" thickBot="1" x14ac:dyDescent="0.25">
      <c r="A38" s="415">
        <v>589180</v>
      </c>
      <c r="B38" s="493" t="s">
        <v>193</v>
      </c>
      <c r="C38" s="419" t="s">
        <v>199</v>
      </c>
      <c r="D38" s="196" t="s">
        <v>202</v>
      </c>
      <c r="E38" s="420" t="s">
        <v>18</v>
      </c>
      <c r="F38" s="874">
        <f>PROPOSTA!O38</f>
        <v>0</v>
      </c>
      <c r="G38" s="875">
        <f>PROPOSTA!Q38</f>
        <v>0</v>
      </c>
      <c r="H38" s="876"/>
      <c r="I38" s="421">
        <f>$S$8</f>
        <v>0</v>
      </c>
      <c r="J38" s="860">
        <f t="shared" si="1"/>
        <v>0</v>
      </c>
      <c r="K38" s="860">
        <f t="shared" si="2"/>
        <v>0</v>
      </c>
      <c r="L38" s="276">
        <f t="shared" si="10"/>
        <v>0</v>
      </c>
      <c r="M38" s="872">
        <f t="shared" si="6"/>
        <v>0</v>
      </c>
      <c r="N38" s="863"/>
      <c r="O38" s="864"/>
      <c r="P38" s="862">
        <f t="shared" si="7"/>
        <v>0</v>
      </c>
      <c r="Q38" s="863"/>
      <c r="R38" s="864"/>
      <c r="S38" s="486">
        <f t="shared" si="11"/>
        <v>0</v>
      </c>
      <c r="U38" s="46" t="str">
        <f t="shared" si="5"/>
        <v/>
      </c>
      <c r="W38" s="265"/>
      <c r="X38" s="270">
        <f>IF(W38=0,0,IF(W38&lt;'med b'!W38,"pouco",IF(W38&gt;PROPOSTA!R38,"EXCESSO",W38-'med b'!W38)))</f>
        <v>0</v>
      </c>
      <c r="Y38" s="239">
        <f>IF('med b'!Y38-X38&lt;0,"excesso",'med b'!Y38-X38)</f>
        <v>0</v>
      </c>
      <c r="AY38" s="69"/>
      <c r="AZ38" s="69"/>
      <c r="BA38" s="69"/>
      <c r="BB38" s="69"/>
    </row>
    <row r="39" spans="1:54" ht="10.8" thickBot="1" x14ac:dyDescent="0.25">
      <c r="A39" s="456"/>
      <c r="B39" s="457"/>
      <c r="C39" s="458" t="s">
        <v>19</v>
      </c>
      <c r="D39" s="459"/>
      <c r="E39" s="453"/>
      <c r="F39" s="453"/>
      <c r="G39" s="453"/>
      <c r="H39" s="453"/>
      <c r="I39" s="453"/>
      <c r="J39" s="453"/>
      <c r="K39" s="453"/>
      <c r="L39" s="460"/>
      <c r="M39" s="460"/>
      <c r="N39" s="460"/>
      <c r="O39" s="460"/>
      <c r="P39" s="460"/>
      <c r="Q39" s="460"/>
      <c r="R39" s="460"/>
      <c r="S39" s="461"/>
      <c r="T39" s="57"/>
      <c r="U39" s="46"/>
      <c r="W39" s="244"/>
      <c r="X39" s="231"/>
      <c r="Y39" s="232"/>
      <c r="AY39" s="69"/>
      <c r="AZ39" s="69"/>
      <c r="BA39" s="69"/>
      <c r="BB39" s="69"/>
    </row>
    <row r="40" spans="1:54" x14ac:dyDescent="0.2">
      <c r="A40" s="58">
        <v>589420</v>
      </c>
      <c r="B40" s="490" t="s">
        <v>193</v>
      </c>
      <c r="C40" s="491" t="s">
        <v>171</v>
      </c>
      <c r="D40" s="193" t="s">
        <v>85</v>
      </c>
      <c r="E40" s="130" t="s">
        <v>18</v>
      </c>
      <c r="F40" s="878">
        <f>PROPOSTA!O40</f>
        <v>0</v>
      </c>
      <c r="G40" s="879">
        <f>PROPOSTA!Q40</f>
        <v>0</v>
      </c>
      <c r="H40" s="880"/>
      <c r="I40" s="412">
        <f t="shared" ref="I40:I41" si="12">$S$8</f>
        <v>0</v>
      </c>
      <c r="J40" s="861">
        <f t="shared" ref="J40:J57" si="13">IF(F40=0,0,F40*(1+I40))</f>
        <v>0</v>
      </c>
      <c r="K40" s="861">
        <f t="shared" ref="K40:K57" si="14">G40+J40</f>
        <v>0</v>
      </c>
      <c r="L40" s="413">
        <f t="shared" si="10"/>
        <v>0</v>
      </c>
      <c r="M40" s="873">
        <f>IF(Y40="excesso","excesso",IF(L40=0,0,ROUND(L40*F40,2)))</f>
        <v>0</v>
      </c>
      <c r="N40" s="870"/>
      <c r="O40" s="871"/>
      <c r="P40" s="869">
        <f>IF(L40=0,0,ROUND(L40*J40,2))</f>
        <v>0</v>
      </c>
      <c r="Q40" s="870"/>
      <c r="R40" s="871"/>
      <c r="S40" s="497">
        <f>P40-M40</f>
        <v>0</v>
      </c>
      <c r="U40" s="46" t="str">
        <f t="shared" si="5"/>
        <v/>
      </c>
      <c r="W40" s="272"/>
      <c r="X40" s="273">
        <f>IF(W40=0,0,IF(W40&lt;'med b'!W40,"pouco",IF(W40&gt;PROPOSTA!R40,"EXCESSO",W40-'med b'!W40)))</f>
        <v>0</v>
      </c>
      <c r="Y40" s="274">
        <f>IF('med b'!Y40-X40&lt;0,"excesso",'med b'!Y40-X40)</f>
        <v>0</v>
      </c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Y40" s="69"/>
      <c r="AZ40" s="69"/>
      <c r="BA40" s="69"/>
      <c r="BB40" s="69"/>
    </row>
    <row r="41" spans="1:54" x14ac:dyDescent="0.2">
      <c r="A41" s="51">
        <v>589190</v>
      </c>
      <c r="B41" s="52" t="s">
        <v>193</v>
      </c>
      <c r="C41" s="136" t="s">
        <v>172</v>
      </c>
      <c r="D41" s="194" t="s">
        <v>86</v>
      </c>
      <c r="E41" s="131" t="s">
        <v>18</v>
      </c>
      <c r="F41" s="856">
        <f>PROPOSTA!O41</f>
        <v>0</v>
      </c>
      <c r="G41" s="857">
        <f>PROPOSTA!Q41</f>
        <v>0</v>
      </c>
      <c r="H41" s="858"/>
      <c r="I41" s="179">
        <f t="shared" si="12"/>
        <v>0</v>
      </c>
      <c r="J41" s="859">
        <f t="shared" si="13"/>
        <v>0</v>
      </c>
      <c r="K41" s="859">
        <f t="shared" si="14"/>
        <v>0</v>
      </c>
      <c r="L41" s="275">
        <f t="shared" si="10"/>
        <v>0</v>
      </c>
      <c r="M41" s="852">
        <f>IF(Y41="excesso","excesso",IF(L41=0,0,ROUND(L41*F41,2)))</f>
        <v>0</v>
      </c>
      <c r="N41" s="853"/>
      <c r="O41" s="854"/>
      <c r="P41" s="855">
        <f>IF(L41=0,0,ROUND(L41*J41,2))</f>
        <v>0</v>
      </c>
      <c r="Q41" s="853"/>
      <c r="R41" s="854"/>
      <c r="S41" s="485">
        <f t="shared" ref="S41" si="15">P41-M41</f>
        <v>0</v>
      </c>
      <c r="U41" s="46" t="str">
        <f t="shared" si="5"/>
        <v/>
      </c>
      <c r="W41" s="272"/>
      <c r="X41" s="270">
        <f>IF(W41=0,0,IF(W41&lt;'med b'!W41,"pouco",IF(W41&gt;PROPOSTA!R41,"EXCESSO",W41-'med b'!W41)))</f>
        <v>0</v>
      </c>
      <c r="Y41" s="239">
        <f>IF('med b'!Y41-X41&lt;0,"excesso",'med b'!Y41-X41)</f>
        <v>0</v>
      </c>
      <c r="AU41" s="69"/>
      <c r="AV41" s="69"/>
      <c r="AY41" s="69"/>
      <c r="AZ41" s="69"/>
      <c r="BA41" s="69"/>
      <c r="BB41" s="69"/>
    </row>
    <row r="42" spans="1:54" x14ac:dyDescent="0.2">
      <c r="A42" s="51">
        <v>589100</v>
      </c>
      <c r="B42" s="52" t="s">
        <v>193</v>
      </c>
      <c r="C42" s="136" t="s">
        <v>173</v>
      </c>
      <c r="D42" s="194" t="s">
        <v>76</v>
      </c>
      <c r="E42" s="131" t="s">
        <v>18</v>
      </c>
      <c r="F42" s="856">
        <f>PROPOSTA!O42</f>
        <v>0</v>
      </c>
      <c r="G42" s="857">
        <f>PROPOSTA!Q42</f>
        <v>0</v>
      </c>
      <c r="H42" s="858"/>
      <c r="I42" s="179">
        <f>$S$6</f>
        <v>0</v>
      </c>
      <c r="J42" s="859">
        <f t="shared" si="13"/>
        <v>0</v>
      </c>
      <c r="K42" s="859">
        <f t="shared" si="14"/>
        <v>0</v>
      </c>
      <c r="L42" s="275">
        <f t="shared" si="10"/>
        <v>0</v>
      </c>
      <c r="M42" s="852">
        <f t="shared" ref="M42:M66" si="16">IF(Y42="excesso","excesso",IF(L42=0,0,ROUND(L42*F42,2)))</f>
        <v>0</v>
      </c>
      <c r="N42" s="853"/>
      <c r="O42" s="854"/>
      <c r="P42" s="855">
        <f t="shared" ref="P42:P66" si="17">IF(L42=0,0,ROUND(L42*J42,2))</f>
        <v>0</v>
      </c>
      <c r="Q42" s="853"/>
      <c r="R42" s="854"/>
      <c r="S42" s="186">
        <f t="shared" si="11"/>
        <v>0</v>
      </c>
      <c r="U42" s="46" t="str">
        <f t="shared" si="5"/>
        <v/>
      </c>
      <c r="W42" s="272"/>
      <c r="X42" s="270">
        <f>IF(W42=0,0,IF(W42&lt;'med b'!W42,"pouco",IF(W42&gt;PROPOSTA!R42,"EXCESSO",W42-'med b'!W42)))</f>
        <v>0</v>
      </c>
      <c r="Y42" s="239">
        <f>IF('med b'!Y42-X42&lt;0,"excesso",'med b'!Y42-X42)</f>
        <v>0</v>
      </c>
      <c r="AY42" s="69"/>
      <c r="AZ42" s="69"/>
      <c r="BA42" s="69"/>
      <c r="BB42" s="69"/>
    </row>
    <row r="43" spans="1:54" x14ac:dyDescent="0.2">
      <c r="A43" s="49">
        <v>589420</v>
      </c>
      <c r="B43" s="50" t="s">
        <v>193</v>
      </c>
      <c r="C43" s="135" t="s">
        <v>174</v>
      </c>
      <c r="D43" s="194" t="s">
        <v>85</v>
      </c>
      <c r="E43" s="131" t="s">
        <v>18</v>
      </c>
      <c r="F43" s="856">
        <f>PROPOSTA!O43</f>
        <v>0</v>
      </c>
      <c r="G43" s="857">
        <f>PROPOSTA!Q43</f>
        <v>0</v>
      </c>
      <c r="H43" s="858"/>
      <c r="I43" s="179">
        <f t="shared" ref="I43:I52" si="18">$S$8</f>
        <v>0</v>
      </c>
      <c r="J43" s="859">
        <f t="shared" si="13"/>
        <v>0</v>
      </c>
      <c r="K43" s="859">
        <f t="shared" si="14"/>
        <v>0</v>
      </c>
      <c r="L43" s="275">
        <f t="shared" si="10"/>
        <v>0</v>
      </c>
      <c r="M43" s="852">
        <f t="shared" si="16"/>
        <v>0</v>
      </c>
      <c r="N43" s="853"/>
      <c r="O43" s="854"/>
      <c r="P43" s="855">
        <f t="shared" si="17"/>
        <v>0</v>
      </c>
      <c r="Q43" s="853"/>
      <c r="R43" s="854"/>
      <c r="S43" s="186">
        <f t="shared" si="11"/>
        <v>0</v>
      </c>
      <c r="U43" s="46" t="str">
        <f t="shared" si="5"/>
        <v/>
      </c>
      <c r="W43" s="272"/>
      <c r="X43" s="270">
        <f>IF(W43=0,0,IF(W43&lt;'med b'!W43,"pouco",IF(W43&gt;PROPOSTA!R43,"EXCESSO",W43-'med b'!W43)))</f>
        <v>0</v>
      </c>
      <c r="Y43" s="239">
        <f>IF('med b'!Y43-X43&lt;0,"excesso",'med b'!Y43-X43)</f>
        <v>0</v>
      </c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Y43" s="69"/>
      <c r="AZ43" s="69"/>
      <c r="BA43" s="69"/>
      <c r="BB43" s="69"/>
    </row>
    <row r="44" spans="1:54" x14ac:dyDescent="0.2">
      <c r="A44" s="53">
        <v>589520</v>
      </c>
      <c r="B44" s="54" t="s">
        <v>193</v>
      </c>
      <c r="C44" s="135" t="s">
        <v>175</v>
      </c>
      <c r="D44" s="194" t="s">
        <v>87</v>
      </c>
      <c r="E44" s="131" t="s">
        <v>18</v>
      </c>
      <c r="F44" s="856">
        <f>PROPOSTA!O44</f>
        <v>0</v>
      </c>
      <c r="G44" s="857">
        <f>PROPOSTA!Q44</f>
        <v>0</v>
      </c>
      <c r="H44" s="858"/>
      <c r="I44" s="179">
        <f t="shared" si="18"/>
        <v>0</v>
      </c>
      <c r="J44" s="859">
        <f t="shared" si="13"/>
        <v>0</v>
      </c>
      <c r="K44" s="859">
        <f t="shared" si="14"/>
        <v>0</v>
      </c>
      <c r="L44" s="275">
        <f t="shared" si="10"/>
        <v>0</v>
      </c>
      <c r="M44" s="852">
        <f t="shared" si="16"/>
        <v>0</v>
      </c>
      <c r="N44" s="853"/>
      <c r="O44" s="854"/>
      <c r="P44" s="855">
        <f t="shared" si="17"/>
        <v>0</v>
      </c>
      <c r="Q44" s="853"/>
      <c r="R44" s="854"/>
      <c r="S44" s="186">
        <f t="shared" si="11"/>
        <v>0</v>
      </c>
      <c r="U44" s="46" t="str">
        <f t="shared" si="5"/>
        <v/>
      </c>
      <c r="W44" s="272"/>
      <c r="X44" s="270">
        <f>IF(W44=0,0,IF(W44&lt;'med b'!W44,"pouco",IF(W44&gt;PROPOSTA!R44,"EXCESSO",W44-'med b'!W44)))</f>
        <v>0</v>
      </c>
      <c r="Y44" s="239">
        <f>IF('med b'!Y44-X44&lt;0,"excesso",'med b'!Y44-X44)</f>
        <v>0</v>
      </c>
      <c r="AU44" s="69"/>
      <c r="AV44" s="69"/>
      <c r="AY44" s="69"/>
      <c r="AZ44" s="69"/>
      <c r="BA44" s="69"/>
      <c r="BB44" s="69"/>
    </row>
    <row r="45" spans="1:54" x14ac:dyDescent="0.2">
      <c r="A45" s="53">
        <v>589520</v>
      </c>
      <c r="B45" s="54" t="s">
        <v>193</v>
      </c>
      <c r="C45" s="135" t="s">
        <v>176</v>
      </c>
      <c r="D45" s="194" t="s">
        <v>87</v>
      </c>
      <c r="E45" s="131" t="s">
        <v>18</v>
      </c>
      <c r="F45" s="856">
        <f>PROPOSTA!O45</f>
        <v>0</v>
      </c>
      <c r="G45" s="857">
        <f>PROPOSTA!Q45</f>
        <v>0</v>
      </c>
      <c r="H45" s="858"/>
      <c r="I45" s="179">
        <f t="shared" si="18"/>
        <v>0</v>
      </c>
      <c r="J45" s="859">
        <f t="shared" si="13"/>
        <v>0</v>
      </c>
      <c r="K45" s="859">
        <f t="shared" si="14"/>
        <v>0</v>
      </c>
      <c r="L45" s="275">
        <f t="shared" si="10"/>
        <v>0</v>
      </c>
      <c r="M45" s="852">
        <f t="shared" si="16"/>
        <v>0</v>
      </c>
      <c r="N45" s="853"/>
      <c r="O45" s="854"/>
      <c r="P45" s="855">
        <f t="shared" si="17"/>
        <v>0</v>
      </c>
      <c r="Q45" s="853"/>
      <c r="R45" s="854"/>
      <c r="S45" s="186">
        <f t="shared" si="11"/>
        <v>0</v>
      </c>
      <c r="U45" s="46" t="str">
        <f t="shared" si="5"/>
        <v/>
      </c>
      <c r="W45" s="272"/>
      <c r="X45" s="270">
        <f>IF(W45=0,0,IF(W45&lt;'med b'!W45,"pouco",IF(W45&gt;PROPOSTA!R45,"EXCESSO",W45-'med b'!W45)))</f>
        <v>0</v>
      </c>
      <c r="Y45" s="239">
        <f>IF('med b'!Y45-X45&lt;0,"excesso",'med b'!Y45-X45)</f>
        <v>0</v>
      </c>
      <c r="AU45" s="69"/>
      <c r="AV45" s="69"/>
      <c r="AY45" s="69"/>
      <c r="AZ45" s="69"/>
      <c r="BA45" s="69"/>
      <c r="BB45" s="69"/>
    </row>
    <row r="46" spans="1:54" x14ac:dyDescent="0.2">
      <c r="A46" s="53">
        <v>589520</v>
      </c>
      <c r="B46" s="54" t="s">
        <v>193</v>
      </c>
      <c r="C46" s="135" t="s">
        <v>177</v>
      </c>
      <c r="D46" s="194" t="s">
        <v>87</v>
      </c>
      <c r="E46" s="131" t="s">
        <v>18</v>
      </c>
      <c r="F46" s="856">
        <f>PROPOSTA!O46</f>
        <v>0</v>
      </c>
      <c r="G46" s="857">
        <f>PROPOSTA!Q46</f>
        <v>0</v>
      </c>
      <c r="H46" s="858"/>
      <c r="I46" s="179">
        <f t="shared" si="18"/>
        <v>0</v>
      </c>
      <c r="J46" s="859">
        <f t="shared" si="13"/>
        <v>0</v>
      </c>
      <c r="K46" s="859">
        <f t="shared" si="14"/>
        <v>0</v>
      </c>
      <c r="L46" s="275">
        <f t="shared" si="10"/>
        <v>0</v>
      </c>
      <c r="M46" s="852">
        <f t="shared" si="16"/>
        <v>0</v>
      </c>
      <c r="N46" s="853"/>
      <c r="O46" s="854"/>
      <c r="P46" s="855">
        <f t="shared" si="17"/>
        <v>0</v>
      </c>
      <c r="Q46" s="853"/>
      <c r="R46" s="854"/>
      <c r="S46" s="186">
        <f t="shared" si="11"/>
        <v>0</v>
      </c>
      <c r="U46" s="46" t="str">
        <f t="shared" si="5"/>
        <v/>
      </c>
      <c r="W46" s="272"/>
      <c r="X46" s="270">
        <f>IF(W46=0,0,IF(W46&lt;'med b'!W46,"pouco",IF(W46&gt;PROPOSTA!R46,"EXCESSO",W46-'med b'!W46)))</f>
        <v>0</v>
      </c>
      <c r="Y46" s="239">
        <f>IF('med b'!Y46-X46&lt;0,"excesso",'med b'!Y46-X46)</f>
        <v>0</v>
      </c>
      <c r="AU46" s="69"/>
      <c r="AV46" s="69"/>
      <c r="AY46" s="69"/>
      <c r="AZ46" s="69"/>
      <c r="BA46" s="69"/>
      <c r="BB46" s="69"/>
    </row>
    <row r="47" spans="1:54" x14ac:dyDescent="0.2">
      <c r="A47" s="53">
        <v>589520</v>
      </c>
      <c r="B47" s="54" t="s">
        <v>193</v>
      </c>
      <c r="C47" s="135" t="s">
        <v>178</v>
      </c>
      <c r="D47" s="194" t="s">
        <v>87</v>
      </c>
      <c r="E47" s="131" t="s">
        <v>18</v>
      </c>
      <c r="F47" s="856">
        <f>PROPOSTA!O47</f>
        <v>0</v>
      </c>
      <c r="G47" s="857">
        <f>PROPOSTA!Q47</f>
        <v>0</v>
      </c>
      <c r="H47" s="858"/>
      <c r="I47" s="179">
        <f t="shared" si="18"/>
        <v>0</v>
      </c>
      <c r="J47" s="859">
        <f t="shared" si="13"/>
        <v>0</v>
      </c>
      <c r="K47" s="859">
        <f t="shared" si="14"/>
        <v>0</v>
      </c>
      <c r="L47" s="275">
        <f t="shared" si="10"/>
        <v>0</v>
      </c>
      <c r="M47" s="852">
        <f t="shared" si="16"/>
        <v>0</v>
      </c>
      <c r="N47" s="853"/>
      <c r="O47" s="854"/>
      <c r="P47" s="855">
        <f t="shared" si="17"/>
        <v>0</v>
      </c>
      <c r="Q47" s="853"/>
      <c r="R47" s="854"/>
      <c r="S47" s="186">
        <f t="shared" si="11"/>
        <v>0</v>
      </c>
      <c r="U47" s="46" t="str">
        <f t="shared" si="5"/>
        <v/>
      </c>
      <c r="W47" s="272"/>
      <c r="X47" s="270">
        <f>IF(W47=0,0,IF(W47&lt;'med b'!W47,"pouco",IF(W47&gt;PROPOSTA!R47,"EXCESSO",W47-'med b'!W47)))</f>
        <v>0</v>
      </c>
      <c r="Y47" s="239">
        <f>IF('med b'!Y47-X47&lt;0,"excesso",'med b'!Y47-X47)</f>
        <v>0</v>
      </c>
      <c r="AU47" s="69"/>
      <c r="AV47" s="69"/>
      <c r="AY47" s="69"/>
      <c r="AZ47" s="69"/>
      <c r="BA47" s="69"/>
      <c r="BB47" s="69"/>
    </row>
    <row r="48" spans="1:54" x14ac:dyDescent="0.2">
      <c r="A48" s="53">
        <v>589220</v>
      </c>
      <c r="B48" s="54" t="s">
        <v>193</v>
      </c>
      <c r="C48" s="135" t="s">
        <v>194</v>
      </c>
      <c r="D48" s="194" t="s">
        <v>195</v>
      </c>
      <c r="E48" s="131" t="s">
        <v>18</v>
      </c>
      <c r="F48" s="856">
        <f>PROPOSTA!O48</f>
        <v>0</v>
      </c>
      <c r="G48" s="857">
        <f>PROPOSTA!Q48</f>
        <v>0</v>
      </c>
      <c r="H48" s="858"/>
      <c r="I48" s="179">
        <f t="shared" si="18"/>
        <v>0</v>
      </c>
      <c r="J48" s="859">
        <f t="shared" si="13"/>
        <v>0</v>
      </c>
      <c r="K48" s="859">
        <f t="shared" si="14"/>
        <v>0</v>
      </c>
      <c r="L48" s="275">
        <f t="shared" si="10"/>
        <v>0</v>
      </c>
      <c r="M48" s="852">
        <f t="shared" si="16"/>
        <v>0</v>
      </c>
      <c r="N48" s="853"/>
      <c r="O48" s="854"/>
      <c r="P48" s="855">
        <f t="shared" si="17"/>
        <v>0</v>
      </c>
      <c r="Q48" s="853"/>
      <c r="R48" s="854"/>
      <c r="S48" s="186">
        <f t="shared" si="11"/>
        <v>0</v>
      </c>
      <c r="U48" s="46" t="str">
        <f t="shared" si="5"/>
        <v/>
      </c>
      <c r="W48" s="272"/>
      <c r="X48" s="270">
        <f>IF(W48=0,0,IF(W48&lt;'med b'!W48,"pouco",IF(W48&gt;PROPOSTA!R48,"EXCESSO",W48-'med b'!W48)))</f>
        <v>0</v>
      </c>
      <c r="Y48" s="239">
        <f>IF('med b'!Y48-X48&lt;0,"excesso",'med b'!Y48-X48)</f>
        <v>0</v>
      </c>
      <c r="AU48" s="69"/>
      <c r="AV48" s="69"/>
      <c r="AY48" s="69"/>
      <c r="AZ48" s="69"/>
      <c r="BA48" s="69"/>
      <c r="BB48" s="69"/>
    </row>
    <row r="49" spans="1:54" x14ac:dyDescent="0.2">
      <c r="A49" s="53">
        <v>589320</v>
      </c>
      <c r="B49" s="54" t="s">
        <v>193</v>
      </c>
      <c r="C49" s="135" t="s">
        <v>179</v>
      </c>
      <c r="D49" s="194" t="s">
        <v>88</v>
      </c>
      <c r="E49" s="131" t="s">
        <v>18</v>
      </c>
      <c r="F49" s="856">
        <f>PROPOSTA!O49</f>
        <v>0</v>
      </c>
      <c r="G49" s="857">
        <f>PROPOSTA!Q49</f>
        <v>0</v>
      </c>
      <c r="H49" s="858"/>
      <c r="I49" s="179">
        <f t="shared" si="18"/>
        <v>0</v>
      </c>
      <c r="J49" s="859">
        <f t="shared" si="13"/>
        <v>0</v>
      </c>
      <c r="K49" s="859">
        <f t="shared" si="14"/>
        <v>0</v>
      </c>
      <c r="L49" s="275">
        <f t="shared" si="10"/>
        <v>0</v>
      </c>
      <c r="M49" s="852">
        <f t="shared" si="16"/>
        <v>0</v>
      </c>
      <c r="N49" s="853"/>
      <c r="O49" s="854"/>
      <c r="P49" s="855">
        <f t="shared" si="17"/>
        <v>0</v>
      </c>
      <c r="Q49" s="853"/>
      <c r="R49" s="854"/>
      <c r="S49" s="186">
        <f t="shared" si="11"/>
        <v>0</v>
      </c>
      <c r="U49" s="46" t="str">
        <f t="shared" si="5"/>
        <v/>
      </c>
      <c r="W49" s="272"/>
      <c r="X49" s="270">
        <f>IF(W49=0,0,IF(W49&lt;'med b'!W49,"pouco",IF(W49&gt;PROPOSTA!R49,"EXCESSO",W49-'med b'!W49)))</f>
        <v>0</v>
      </c>
      <c r="Y49" s="239">
        <f>IF('med b'!Y49-X49&lt;0,"excesso",'med b'!Y49-X49)</f>
        <v>0</v>
      </c>
      <c r="AU49" s="69"/>
      <c r="AV49" s="69"/>
      <c r="AY49" s="69"/>
      <c r="AZ49" s="69"/>
      <c r="BA49" s="69"/>
      <c r="BB49" s="69"/>
    </row>
    <row r="50" spans="1:54" x14ac:dyDescent="0.2">
      <c r="A50" s="53">
        <v>589320</v>
      </c>
      <c r="B50" s="54" t="s">
        <v>193</v>
      </c>
      <c r="C50" s="135" t="s">
        <v>180</v>
      </c>
      <c r="D50" s="194" t="s">
        <v>88</v>
      </c>
      <c r="E50" s="131" t="s">
        <v>18</v>
      </c>
      <c r="F50" s="856">
        <f>PROPOSTA!O50</f>
        <v>0</v>
      </c>
      <c r="G50" s="857">
        <f>PROPOSTA!Q50</f>
        <v>0</v>
      </c>
      <c r="H50" s="858"/>
      <c r="I50" s="179">
        <f t="shared" si="18"/>
        <v>0</v>
      </c>
      <c r="J50" s="859">
        <f t="shared" si="13"/>
        <v>0</v>
      </c>
      <c r="K50" s="859">
        <f t="shared" si="14"/>
        <v>0</v>
      </c>
      <c r="L50" s="275">
        <f t="shared" ref="L50:L66" si="19">X50</f>
        <v>0</v>
      </c>
      <c r="M50" s="852">
        <f t="shared" si="16"/>
        <v>0</v>
      </c>
      <c r="N50" s="853"/>
      <c r="O50" s="854"/>
      <c r="P50" s="855">
        <f t="shared" si="17"/>
        <v>0</v>
      </c>
      <c r="Q50" s="853"/>
      <c r="R50" s="854"/>
      <c r="S50" s="186">
        <f t="shared" si="11"/>
        <v>0</v>
      </c>
      <c r="U50" s="46" t="str">
        <f t="shared" si="5"/>
        <v/>
      </c>
      <c r="W50" s="272"/>
      <c r="X50" s="270">
        <f>IF(W50=0,0,IF(W50&lt;'med b'!W50,"pouco",IF(W50&gt;PROPOSTA!R50,"EXCESSO",W50-'med b'!W50)))</f>
        <v>0</v>
      </c>
      <c r="Y50" s="239">
        <f>IF('med b'!Y50-X50&lt;0,"excesso",'med b'!Y50-X50)</f>
        <v>0</v>
      </c>
      <c r="AU50" s="69"/>
      <c r="AV50" s="69"/>
      <c r="AY50" s="69"/>
      <c r="AZ50" s="69"/>
      <c r="BA50" s="69"/>
      <c r="BB50" s="69"/>
    </row>
    <row r="51" spans="1:54" x14ac:dyDescent="0.2">
      <c r="A51" s="53">
        <v>589320</v>
      </c>
      <c r="B51" s="54" t="s">
        <v>193</v>
      </c>
      <c r="C51" s="135" t="s">
        <v>181</v>
      </c>
      <c r="D51" s="194" t="s">
        <v>88</v>
      </c>
      <c r="E51" s="131" t="s">
        <v>18</v>
      </c>
      <c r="F51" s="856">
        <f>PROPOSTA!O51</f>
        <v>0</v>
      </c>
      <c r="G51" s="857">
        <f>PROPOSTA!Q51</f>
        <v>0</v>
      </c>
      <c r="H51" s="858"/>
      <c r="I51" s="179">
        <f t="shared" si="18"/>
        <v>0</v>
      </c>
      <c r="J51" s="859">
        <f t="shared" si="13"/>
        <v>0</v>
      </c>
      <c r="K51" s="859">
        <f t="shared" si="14"/>
        <v>0</v>
      </c>
      <c r="L51" s="275">
        <f t="shared" si="19"/>
        <v>0</v>
      </c>
      <c r="M51" s="852">
        <f t="shared" si="16"/>
        <v>0</v>
      </c>
      <c r="N51" s="853"/>
      <c r="O51" s="854"/>
      <c r="P51" s="855">
        <f t="shared" si="17"/>
        <v>0</v>
      </c>
      <c r="Q51" s="853"/>
      <c r="R51" s="854"/>
      <c r="S51" s="186">
        <f t="shared" si="11"/>
        <v>0</v>
      </c>
      <c r="U51" s="46" t="str">
        <f t="shared" si="5"/>
        <v/>
      </c>
      <c r="W51" s="272"/>
      <c r="X51" s="270">
        <f>IF(W51=0,0,IF(W51&lt;'med b'!W51,"pouco",IF(W51&gt;PROPOSTA!R51,"EXCESSO",W51-'med b'!W51)))</f>
        <v>0</v>
      </c>
      <c r="Y51" s="239">
        <f>IF('med b'!Y51-X51&lt;0,"excesso",'med b'!Y51-X51)</f>
        <v>0</v>
      </c>
      <c r="AU51" s="69"/>
      <c r="AV51" s="69"/>
      <c r="AY51" s="69"/>
      <c r="AZ51" s="69"/>
      <c r="BA51" s="69"/>
      <c r="BB51" s="69"/>
    </row>
    <row r="52" spans="1:54" x14ac:dyDescent="0.2">
      <c r="A52" s="53">
        <v>589520</v>
      </c>
      <c r="B52" s="54" t="s">
        <v>193</v>
      </c>
      <c r="C52" s="135" t="s">
        <v>182</v>
      </c>
      <c r="D52" s="194" t="s">
        <v>87</v>
      </c>
      <c r="E52" s="131" t="s">
        <v>18</v>
      </c>
      <c r="F52" s="856">
        <f>PROPOSTA!O52</f>
        <v>0</v>
      </c>
      <c r="G52" s="857">
        <f>PROPOSTA!Q52</f>
        <v>0</v>
      </c>
      <c r="H52" s="858"/>
      <c r="I52" s="179">
        <f t="shared" si="18"/>
        <v>0</v>
      </c>
      <c r="J52" s="859">
        <f t="shared" si="13"/>
        <v>0</v>
      </c>
      <c r="K52" s="859">
        <f t="shared" si="14"/>
        <v>0</v>
      </c>
      <c r="L52" s="275">
        <f t="shared" si="19"/>
        <v>0</v>
      </c>
      <c r="M52" s="852">
        <f t="shared" si="16"/>
        <v>0</v>
      </c>
      <c r="N52" s="853"/>
      <c r="O52" s="854"/>
      <c r="P52" s="855">
        <f t="shared" si="17"/>
        <v>0</v>
      </c>
      <c r="Q52" s="853"/>
      <c r="R52" s="854"/>
      <c r="S52" s="186">
        <f t="shared" si="11"/>
        <v>0</v>
      </c>
      <c r="U52" s="46" t="str">
        <f t="shared" si="5"/>
        <v/>
      </c>
      <c r="W52" s="272"/>
      <c r="X52" s="270">
        <f>IF(W52=0,0,IF(W52&lt;'med b'!W52,"pouco",IF(W52&gt;PROPOSTA!R52,"EXCESSO",W52-'med b'!W52)))</f>
        <v>0</v>
      </c>
      <c r="Y52" s="239">
        <f>IF('med b'!Y52-X52&lt;0,"excesso",'med b'!Y52-X52)</f>
        <v>0</v>
      </c>
      <c r="AU52" s="69"/>
      <c r="AV52" s="69"/>
      <c r="AY52" s="69"/>
      <c r="AZ52" s="69"/>
      <c r="BA52" s="69"/>
      <c r="BB52" s="69"/>
    </row>
    <row r="53" spans="1:54" x14ac:dyDescent="0.2">
      <c r="A53" s="53">
        <v>589000</v>
      </c>
      <c r="B53" s="54" t="s">
        <v>193</v>
      </c>
      <c r="C53" s="135" t="s">
        <v>183</v>
      </c>
      <c r="D53" s="194" t="s">
        <v>89</v>
      </c>
      <c r="E53" s="131" t="s">
        <v>18</v>
      </c>
      <c r="F53" s="856">
        <f>PROPOSTA!O53</f>
        <v>0</v>
      </c>
      <c r="G53" s="857">
        <f>PROPOSTA!Q53</f>
        <v>0</v>
      </c>
      <c r="H53" s="858"/>
      <c r="I53" s="179">
        <f t="shared" ref="I53:I65" si="20">$S$7</f>
        <v>0</v>
      </c>
      <c r="J53" s="859">
        <f t="shared" si="13"/>
        <v>0</v>
      </c>
      <c r="K53" s="859">
        <f t="shared" si="14"/>
        <v>0</v>
      </c>
      <c r="L53" s="275">
        <f t="shared" si="19"/>
        <v>0</v>
      </c>
      <c r="M53" s="852">
        <f t="shared" si="16"/>
        <v>0</v>
      </c>
      <c r="N53" s="853"/>
      <c r="O53" s="854"/>
      <c r="P53" s="855">
        <f t="shared" si="17"/>
        <v>0</v>
      </c>
      <c r="Q53" s="853"/>
      <c r="R53" s="854"/>
      <c r="S53" s="186">
        <f t="shared" si="11"/>
        <v>0</v>
      </c>
      <c r="U53" s="46" t="str">
        <f t="shared" si="5"/>
        <v/>
      </c>
      <c r="W53" s="272"/>
      <c r="X53" s="270">
        <f>IF(W53=0,0,IF(W53&lt;'med b'!W53,"pouco",IF(W53&gt;PROPOSTA!R53,"EXCESSO",W53-'med b'!W53)))</f>
        <v>0</v>
      </c>
      <c r="Y53" s="239">
        <f>IF('med b'!Y53-X53&lt;0,"excesso",'med b'!Y53-X53)</f>
        <v>0</v>
      </c>
      <c r="AU53" s="69"/>
      <c r="AV53" s="69"/>
      <c r="AY53" s="69"/>
      <c r="AZ53" s="69"/>
      <c r="BA53" s="69"/>
      <c r="BB53" s="69"/>
    </row>
    <row r="54" spans="1:54" x14ac:dyDescent="0.2">
      <c r="A54" s="53">
        <v>589000</v>
      </c>
      <c r="B54" s="54" t="s">
        <v>193</v>
      </c>
      <c r="C54" s="135" t="s">
        <v>184</v>
      </c>
      <c r="D54" s="194" t="s">
        <v>89</v>
      </c>
      <c r="E54" s="131" t="s">
        <v>18</v>
      </c>
      <c r="F54" s="856">
        <f>PROPOSTA!O54</f>
        <v>0</v>
      </c>
      <c r="G54" s="857">
        <f>PROPOSTA!Q54</f>
        <v>0</v>
      </c>
      <c r="H54" s="858"/>
      <c r="I54" s="179">
        <f t="shared" si="20"/>
        <v>0</v>
      </c>
      <c r="J54" s="859">
        <f t="shared" si="13"/>
        <v>0</v>
      </c>
      <c r="K54" s="859">
        <f t="shared" si="14"/>
        <v>0</v>
      </c>
      <c r="L54" s="275">
        <f t="shared" si="19"/>
        <v>0</v>
      </c>
      <c r="M54" s="852">
        <f t="shared" si="16"/>
        <v>0</v>
      </c>
      <c r="N54" s="853"/>
      <c r="O54" s="854"/>
      <c r="P54" s="855">
        <f t="shared" si="17"/>
        <v>0</v>
      </c>
      <c r="Q54" s="853"/>
      <c r="R54" s="854"/>
      <c r="S54" s="186">
        <f t="shared" si="11"/>
        <v>0</v>
      </c>
      <c r="U54" s="46" t="str">
        <f t="shared" si="5"/>
        <v/>
      </c>
      <c r="W54" s="272"/>
      <c r="X54" s="270">
        <f>IF(W54=0,0,IF(W54&lt;'med b'!W54,"pouco",IF(W54&gt;PROPOSTA!R54,"EXCESSO",W54-'med b'!W54)))</f>
        <v>0</v>
      </c>
      <c r="Y54" s="239">
        <f>IF('med b'!Y54-X54&lt;0,"excesso",'med b'!Y54-X54)</f>
        <v>0</v>
      </c>
      <c r="AU54" s="69"/>
      <c r="AV54" s="69"/>
      <c r="AY54" s="69"/>
      <c r="AZ54" s="69"/>
      <c r="BA54" s="69"/>
      <c r="BB54" s="69"/>
    </row>
    <row r="55" spans="1:54" x14ac:dyDescent="0.2">
      <c r="A55" s="53">
        <v>589000</v>
      </c>
      <c r="B55" s="54" t="s">
        <v>193</v>
      </c>
      <c r="C55" s="135" t="s">
        <v>185</v>
      </c>
      <c r="D55" s="194" t="s">
        <v>89</v>
      </c>
      <c r="E55" s="131" t="s">
        <v>18</v>
      </c>
      <c r="F55" s="856">
        <f>PROPOSTA!O55</f>
        <v>0</v>
      </c>
      <c r="G55" s="857">
        <f>PROPOSTA!Q55</f>
        <v>0</v>
      </c>
      <c r="H55" s="858"/>
      <c r="I55" s="179">
        <f t="shared" si="20"/>
        <v>0</v>
      </c>
      <c r="J55" s="859">
        <f t="shared" si="13"/>
        <v>0</v>
      </c>
      <c r="K55" s="859">
        <f t="shared" si="14"/>
        <v>0</v>
      </c>
      <c r="L55" s="275">
        <f t="shared" si="19"/>
        <v>0</v>
      </c>
      <c r="M55" s="852">
        <f t="shared" si="16"/>
        <v>0</v>
      </c>
      <c r="N55" s="853"/>
      <c r="O55" s="854"/>
      <c r="P55" s="855">
        <f t="shared" si="17"/>
        <v>0</v>
      </c>
      <c r="Q55" s="853"/>
      <c r="R55" s="854"/>
      <c r="S55" s="186">
        <f t="shared" si="11"/>
        <v>0</v>
      </c>
      <c r="U55" s="46" t="str">
        <f t="shared" si="5"/>
        <v/>
      </c>
      <c r="W55" s="272"/>
      <c r="X55" s="270">
        <f>IF(W55=0,0,IF(W55&lt;'med b'!W55,"pouco",IF(W55&gt;PROPOSTA!R55,"EXCESSO",W55-'med b'!W55)))</f>
        <v>0</v>
      </c>
      <c r="Y55" s="239">
        <f>IF('med b'!Y55-X55&lt;0,"excesso",'med b'!Y55-X55)</f>
        <v>0</v>
      </c>
      <c r="AY55" s="69"/>
      <c r="AZ55" s="69"/>
      <c r="BA55" s="69"/>
      <c r="BB55" s="69"/>
    </row>
    <row r="56" spans="1:54" x14ac:dyDescent="0.2">
      <c r="A56" s="53">
        <v>589000</v>
      </c>
      <c r="B56" s="54" t="s">
        <v>193</v>
      </c>
      <c r="C56" s="135" t="s">
        <v>186</v>
      </c>
      <c r="D56" s="194" t="s">
        <v>89</v>
      </c>
      <c r="E56" s="131" t="s">
        <v>18</v>
      </c>
      <c r="F56" s="856">
        <f>PROPOSTA!O56</f>
        <v>0</v>
      </c>
      <c r="G56" s="857">
        <f>PROPOSTA!Q56</f>
        <v>0</v>
      </c>
      <c r="H56" s="858"/>
      <c r="I56" s="179">
        <f t="shared" si="20"/>
        <v>0</v>
      </c>
      <c r="J56" s="859">
        <f t="shared" si="13"/>
        <v>0</v>
      </c>
      <c r="K56" s="859">
        <f t="shared" si="14"/>
        <v>0</v>
      </c>
      <c r="L56" s="275">
        <f t="shared" si="19"/>
        <v>0</v>
      </c>
      <c r="M56" s="852">
        <f t="shared" si="16"/>
        <v>0</v>
      </c>
      <c r="N56" s="853"/>
      <c r="O56" s="854"/>
      <c r="P56" s="855">
        <f t="shared" si="17"/>
        <v>0</v>
      </c>
      <c r="Q56" s="853"/>
      <c r="R56" s="854"/>
      <c r="S56" s="186">
        <f t="shared" si="11"/>
        <v>0</v>
      </c>
      <c r="U56" s="46" t="str">
        <f t="shared" si="5"/>
        <v/>
      </c>
      <c r="W56" s="272"/>
      <c r="X56" s="270">
        <f>IF(W56=0,0,IF(W56&lt;'med b'!W56,"pouco",IF(W56&gt;PROPOSTA!R56,"EXCESSO",W56-'med b'!W56)))</f>
        <v>0</v>
      </c>
      <c r="Y56" s="239">
        <f>IF('med b'!Y56-X56&lt;0,"excesso",'med b'!Y56-X56)</f>
        <v>0</v>
      </c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Y56" s="69"/>
      <c r="AZ56" s="69"/>
      <c r="BA56" s="69"/>
      <c r="BB56" s="69"/>
    </row>
    <row r="57" spans="1:54" x14ac:dyDescent="0.2">
      <c r="A57" s="53">
        <v>589000</v>
      </c>
      <c r="B57" s="54" t="s">
        <v>193</v>
      </c>
      <c r="C57" s="135" t="s">
        <v>187</v>
      </c>
      <c r="D57" s="194" t="s">
        <v>89</v>
      </c>
      <c r="E57" s="131" t="s">
        <v>18</v>
      </c>
      <c r="F57" s="856">
        <f>PROPOSTA!O57</f>
        <v>0</v>
      </c>
      <c r="G57" s="857">
        <f>PROPOSTA!Q57</f>
        <v>0</v>
      </c>
      <c r="H57" s="858"/>
      <c r="I57" s="179">
        <f t="shared" si="20"/>
        <v>0</v>
      </c>
      <c r="J57" s="859">
        <f t="shared" si="13"/>
        <v>0</v>
      </c>
      <c r="K57" s="859">
        <f t="shared" si="14"/>
        <v>0</v>
      </c>
      <c r="L57" s="275">
        <f t="shared" si="19"/>
        <v>0</v>
      </c>
      <c r="M57" s="852">
        <f t="shared" si="16"/>
        <v>0</v>
      </c>
      <c r="N57" s="853"/>
      <c r="O57" s="854"/>
      <c r="P57" s="855">
        <f t="shared" si="17"/>
        <v>0</v>
      </c>
      <c r="Q57" s="853"/>
      <c r="R57" s="854"/>
      <c r="S57" s="186">
        <f t="shared" si="11"/>
        <v>0</v>
      </c>
      <c r="U57" s="46" t="str">
        <f t="shared" si="5"/>
        <v/>
      </c>
      <c r="W57" s="272"/>
      <c r="X57" s="270">
        <f>IF(W57=0,0,IF(W57&lt;'med b'!W57,"pouco",IF(W57&gt;PROPOSTA!R57,"EXCESSO",W57-'med b'!W57)))</f>
        <v>0</v>
      </c>
      <c r="Y57" s="239">
        <f>IF('med b'!Y57-X57&lt;0,"excesso",'med b'!Y57-X57)</f>
        <v>0</v>
      </c>
      <c r="AY57" s="69"/>
      <c r="AZ57" s="69"/>
      <c r="BA57" s="69"/>
      <c r="BB57" s="69"/>
    </row>
    <row r="58" spans="1:54" x14ac:dyDescent="0.2">
      <c r="A58" s="55">
        <v>589000</v>
      </c>
      <c r="B58" s="56" t="s">
        <v>193</v>
      </c>
      <c r="C58" s="136" t="s">
        <v>188</v>
      </c>
      <c r="D58" s="194" t="s">
        <v>89</v>
      </c>
      <c r="E58" s="131" t="s">
        <v>18</v>
      </c>
      <c r="F58" s="856">
        <f>PROPOSTA!O58</f>
        <v>0</v>
      </c>
      <c r="G58" s="857">
        <f>PROPOSTA!Q58</f>
        <v>0</v>
      </c>
      <c r="H58" s="858"/>
      <c r="I58" s="179">
        <f t="shared" si="20"/>
        <v>0</v>
      </c>
      <c r="J58" s="859">
        <f t="shared" ref="J58:J66" si="21">IF(F58=0,0,F58*(1+I58))</f>
        <v>0</v>
      </c>
      <c r="K58" s="859">
        <f t="shared" ref="K58:K66" si="22">G58+J58</f>
        <v>0</v>
      </c>
      <c r="L58" s="275">
        <f t="shared" si="19"/>
        <v>0</v>
      </c>
      <c r="M58" s="852">
        <f t="shared" si="16"/>
        <v>0</v>
      </c>
      <c r="N58" s="853"/>
      <c r="O58" s="854"/>
      <c r="P58" s="855">
        <f t="shared" si="17"/>
        <v>0</v>
      </c>
      <c r="Q58" s="853"/>
      <c r="R58" s="854"/>
      <c r="S58" s="186">
        <f t="shared" si="11"/>
        <v>0</v>
      </c>
      <c r="U58" s="46" t="str">
        <f t="shared" si="5"/>
        <v/>
      </c>
      <c r="W58" s="272"/>
      <c r="X58" s="270">
        <f>IF(W58=0,0,IF(W58&lt;'med b'!W58,"pouco",IF(W58&gt;PROPOSTA!R58,"EXCESSO",W58-'med b'!W58)))</f>
        <v>0</v>
      </c>
      <c r="Y58" s="239">
        <f>IF('med b'!Y58-X58&lt;0,"excesso",'med b'!Y58-X58)</f>
        <v>0</v>
      </c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Y58" s="69"/>
      <c r="AZ58" s="69"/>
      <c r="BA58" s="69"/>
      <c r="BB58" s="69"/>
    </row>
    <row r="59" spans="1:54" x14ac:dyDescent="0.2">
      <c r="A59" s="55">
        <v>589000</v>
      </c>
      <c r="B59" s="56" t="s">
        <v>193</v>
      </c>
      <c r="C59" s="136" t="s">
        <v>189</v>
      </c>
      <c r="D59" s="194" t="s">
        <v>89</v>
      </c>
      <c r="E59" s="131" t="s">
        <v>18</v>
      </c>
      <c r="F59" s="856">
        <f>PROPOSTA!O59</f>
        <v>0</v>
      </c>
      <c r="G59" s="857">
        <f>PROPOSTA!Q59</f>
        <v>0</v>
      </c>
      <c r="H59" s="858"/>
      <c r="I59" s="179">
        <f t="shared" si="20"/>
        <v>0</v>
      </c>
      <c r="J59" s="859">
        <f t="shared" ref="J59:J61" si="23">IF(F59=0,0,F59*(1+I59))</f>
        <v>0</v>
      </c>
      <c r="K59" s="859">
        <f t="shared" ref="K59:K61" si="24">G59+J59</f>
        <v>0</v>
      </c>
      <c r="L59" s="275">
        <f t="shared" ref="L59:L61" si="25">X59</f>
        <v>0</v>
      </c>
      <c r="M59" s="852">
        <f t="shared" si="16"/>
        <v>0</v>
      </c>
      <c r="N59" s="853"/>
      <c r="O59" s="854"/>
      <c r="P59" s="855">
        <f t="shared" si="17"/>
        <v>0</v>
      </c>
      <c r="Q59" s="853"/>
      <c r="R59" s="854"/>
      <c r="S59" s="186">
        <f t="shared" ref="S59:S61" si="26">P59-M59</f>
        <v>0</v>
      </c>
      <c r="U59" s="46" t="str">
        <f t="shared" ref="U59:U61" si="27">IF(T59="X","x",IF(P59&gt;0,"x",""))</f>
        <v/>
      </c>
      <c r="W59" s="272"/>
      <c r="X59" s="270">
        <f>IF(W59=0,0,IF(W59&lt;'med b'!W62,"pouco",IF(W59&gt;PROPOSTA!R59,"EXCESSO",W59-'med b'!W62)))</f>
        <v>0</v>
      </c>
      <c r="Y59" s="239">
        <f>IF('med b'!Y62-X59&lt;0,"excesso",'med b'!Y62-X59)</f>
        <v>0</v>
      </c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Y59" s="69"/>
      <c r="AZ59" s="69"/>
      <c r="BA59" s="69"/>
      <c r="BB59" s="69"/>
    </row>
    <row r="60" spans="1:54" x14ac:dyDescent="0.2">
      <c r="A60" s="55">
        <v>589000</v>
      </c>
      <c r="B60" s="56" t="s">
        <v>193</v>
      </c>
      <c r="C60" s="136" t="s">
        <v>190</v>
      </c>
      <c r="D60" s="194" t="s">
        <v>89</v>
      </c>
      <c r="E60" s="131" t="s">
        <v>18</v>
      </c>
      <c r="F60" s="856">
        <f>PROPOSTA!O60</f>
        <v>0</v>
      </c>
      <c r="G60" s="857">
        <f>PROPOSTA!Q60</f>
        <v>0</v>
      </c>
      <c r="H60" s="858"/>
      <c r="I60" s="179">
        <f t="shared" si="20"/>
        <v>0</v>
      </c>
      <c r="J60" s="859">
        <f t="shared" si="23"/>
        <v>0</v>
      </c>
      <c r="K60" s="859">
        <f t="shared" si="24"/>
        <v>0</v>
      </c>
      <c r="L60" s="275">
        <f t="shared" si="25"/>
        <v>0</v>
      </c>
      <c r="M60" s="852">
        <f t="shared" si="16"/>
        <v>0</v>
      </c>
      <c r="N60" s="853"/>
      <c r="O60" s="854"/>
      <c r="P60" s="855">
        <f t="shared" si="17"/>
        <v>0</v>
      </c>
      <c r="Q60" s="853"/>
      <c r="R60" s="854"/>
      <c r="S60" s="186">
        <f t="shared" si="26"/>
        <v>0</v>
      </c>
      <c r="U60" s="46" t="str">
        <f t="shared" si="27"/>
        <v/>
      </c>
      <c r="W60" s="272"/>
      <c r="X60" s="270">
        <f>IF(W60=0,0,IF(W60&lt;'med b'!W63,"pouco",IF(W60&gt;PROPOSTA!R60,"EXCESSO",W60-'med b'!W63)))</f>
        <v>0</v>
      </c>
      <c r="Y60" s="239">
        <f>IF('med b'!Y63-X60&lt;0,"excesso",'med b'!Y63-X60)</f>
        <v>0</v>
      </c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Y60" s="69"/>
      <c r="AZ60" s="69"/>
      <c r="BA60" s="69"/>
      <c r="BB60" s="69"/>
    </row>
    <row r="61" spans="1:54" x14ac:dyDescent="0.2">
      <c r="A61" s="55">
        <v>589000</v>
      </c>
      <c r="B61" s="56" t="s">
        <v>193</v>
      </c>
      <c r="C61" s="136" t="s">
        <v>191</v>
      </c>
      <c r="D61" s="194" t="s">
        <v>89</v>
      </c>
      <c r="E61" s="131" t="s">
        <v>18</v>
      </c>
      <c r="F61" s="856">
        <f>PROPOSTA!O61</f>
        <v>0</v>
      </c>
      <c r="G61" s="857">
        <f>PROPOSTA!Q61</f>
        <v>0</v>
      </c>
      <c r="H61" s="858"/>
      <c r="I61" s="179">
        <f t="shared" si="20"/>
        <v>0</v>
      </c>
      <c r="J61" s="859">
        <f t="shared" si="23"/>
        <v>0</v>
      </c>
      <c r="K61" s="859">
        <f t="shared" si="24"/>
        <v>0</v>
      </c>
      <c r="L61" s="275">
        <f t="shared" si="25"/>
        <v>0</v>
      </c>
      <c r="M61" s="852">
        <f t="shared" si="16"/>
        <v>0</v>
      </c>
      <c r="N61" s="853"/>
      <c r="O61" s="854"/>
      <c r="P61" s="855">
        <f t="shared" si="17"/>
        <v>0</v>
      </c>
      <c r="Q61" s="853"/>
      <c r="R61" s="854"/>
      <c r="S61" s="186">
        <f t="shared" si="26"/>
        <v>0</v>
      </c>
      <c r="U61" s="46" t="str">
        <f t="shared" si="27"/>
        <v/>
      </c>
      <c r="W61" s="272"/>
      <c r="X61" s="270">
        <f>IF(W61=0,0,IF(W61&lt;'med b'!W64,"pouco",IF(W61&gt;PROPOSTA!R61,"EXCESSO",W61-'med b'!W64)))</f>
        <v>0</v>
      </c>
      <c r="Y61" s="239">
        <f>IF('med b'!Y64-X61&lt;0,"excesso",'med b'!Y64-X61)</f>
        <v>0</v>
      </c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Y61" s="69"/>
      <c r="AZ61" s="69"/>
      <c r="BA61" s="69"/>
      <c r="BB61" s="69"/>
    </row>
    <row r="62" spans="1:54" x14ac:dyDescent="0.2">
      <c r="A62" s="53">
        <v>589030</v>
      </c>
      <c r="B62" s="54" t="s">
        <v>193</v>
      </c>
      <c r="C62" s="135" t="s">
        <v>196</v>
      </c>
      <c r="D62" s="194" t="s">
        <v>200</v>
      </c>
      <c r="E62" s="131" t="s">
        <v>18</v>
      </c>
      <c r="F62" s="856">
        <f>PROPOSTA!O62</f>
        <v>0</v>
      </c>
      <c r="G62" s="857">
        <f>PROPOSTA!Q62</f>
        <v>0</v>
      </c>
      <c r="H62" s="858"/>
      <c r="I62" s="179">
        <f t="shared" si="20"/>
        <v>0</v>
      </c>
      <c r="J62" s="859">
        <f t="shared" si="21"/>
        <v>0</v>
      </c>
      <c r="K62" s="859">
        <f t="shared" si="22"/>
        <v>0</v>
      </c>
      <c r="L62" s="275">
        <f t="shared" si="19"/>
        <v>0</v>
      </c>
      <c r="M62" s="852">
        <f t="shared" si="16"/>
        <v>0</v>
      </c>
      <c r="N62" s="853"/>
      <c r="O62" s="854"/>
      <c r="P62" s="855">
        <f t="shared" si="17"/>
        <v>0</v>
      </c>
      <c r="Q62" s="853"/>
      <c r="R62" s="854"/>
      <c r="S62" s="186">
        <f t="shared" si="11"/>
        <v>0</v>
      </c>
      <c r="U62" s="46" t="str">
        <f t="shared" si="5"/>
        <v/>
      </c>
      <c r="W62" s="272"/>
      <c r="X62" s="270">
        <f>IF(W62=0,0,IF(W62&lt;'med b'!W62,"pouco",IF(W62&gt;PROPOSTA!R62,"EXCESSO",W62-'med b'!W62)))</f>
        <v>0</v>
      </c>
      <c r="Y62" s="239">
        <f>IF('med b'!Y62-X62&lt;0,"excesso",'med b'!Y62-X62)</f>
        <v>0</v>
      </c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Y62" s="69"/>
      <c r="AZ62" s="69"/>
      <c r="BA62" s="69"/>
      <c r="BB62" s="69"/>
    </row>
    <row r="63" spans="1:54" x14ac:dyDescent="0.2">
      <c r="A63" s="53">
        <v>589040</v>
      </c>
      <c r="B63" s="54" t="s">
        <v>193</v>
      </c>
      <c r="C63" s="135" t="s">
        <v>197</v>
      </c>
      <c r="D63" s="194" t="s">
        <v>201</v>
      </c>
      <c r="E63" s="131" t="s">
        <v>18</v>
      </c>
      <c r="F63" s="856">
        <f>PROPOSTA!O63</f>
        <v>0</v>
      </c>
      <c r="G63" s="857">
        <f>PROPOSTA!Q63</f>
        <v>0</v>
      </c>
      <c r="H63" s="858"/>
      <c r="I63" s="179">
        <f t="shared" si="20"/>
        <v>0</v>
      </c>
      <c r="J63" s="859">
        <f t="shared" ref="J63:J64" si="28">IF(F63=0,0,F63*(1+I63))</f>
        <v>0</v>
      </c>
      <c r="K63" s="859">
        <f t="shared" ref="K63:K64" si="29">G63+J63</f>
        <v>0</v>
      </c>
      <c r="L63" s="275">
        <f t="shared" ref="L63:L64" si="30">X63</f>
        <v>0</v>
      </c>
      <c r="M63" s="852">
        <f t="shared" si="16"/>
        <v>0</v>
      </c>
      <c r="N63" s="853"/>
      <c r="O63" s="854"/>
      <c r="P63" s="855">
        <f t="shared" si="17"/>
        <v>0</v>
      </c>
      <c r="Q63" s="853"/>
      <c r="R63" s="854"/>
      <c r="S63" s="186">
        <f t="shared" ref="S63:S64" si="31">P63-M63</f>
        <v>0</v>
      </c>
      <c r="U63" s="46" t="str">
        <f t="shared" ref="U63:U64" si="32">IF(T63="X","x",IF(P63&gt;0,"x",""))</f>
        <v/>
      </c>
      <c r="W63" s="272"/>
      <c r="X63" s="270">
        <f>IF(W63=0,0,IF(W63&lt;'med b'!W65,"pouco",IF(W63&gt;PROPOSTA!R63,"EXCESSO",W63-'med b'!W65)))</f>
        <v>0</v>
      </c>
      <c r="Y63" s="239">
        <f>IF('med b'!Y65-X63&lt;0,"excesso",'med b'!Y65-X63)</f>
        <v>0</v>
      </c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Y63" s="69"/>
      <c r="AZ63" s="69"/>
      <c r="BA63" s="69"/>
      <c r="BB63" s="69"/>
    </row>
    <row r="64" spans="1:54" x14ac:dyDescent="0.2">
      <c r="A64" s="53">
        <v>589060</v>
      </c>
      <c r="B64" s="54" t="s">
        <v>193</v>
      </c>
      <c r="C64" s="135" t="s">
        <v>198</v>
      </c>
      <c r="D64" s="194" t="s">
        <v>205</v>
      </c>
      <c r="E64" s="131" t="s">
        <v>18</v>
      </c>
      <c r="F64" s="856">
        <f>PROPOSTA!O64</f>
        <v>0</v>
      </c>
      <c r="G64" s="857">
        <f>PROPOSTA!Q64</f>
        <v>0</v>
      </c>
      <c r="H64" s="858"/>
      <c r="I64" s="179">
        <f t="shared" si="20"/>
        <v>0</v>
      </c>
      <c r="J64" s="859">
        <f t="shared" si="28"/>
        <v>0</v>
      </c>
      <c r="K64" s="859">
        <f t="shared" si="29"/>
        <v>0</v>
      </c>
      <c r="L64" s="275">
        <f t="shared" si="30"/>
        <v>0</v>
      </c>
      <c r="M64" s="852">
        <f t="shared" si="16"/>
        <v>0</v>
      </c>
      <c r="N64" s="853"/>
      <c r="O64" s="854"/>
      <c r="P64" s="855">
        <f t="shared" si="17"/>
        <v>0</v>
      </c>
      <c r="Q64" s="853"/>
      <c r="R64" s="854"/>
      <c r="S64" s="186">
        <f t="shared" si="31"/>
        <v>0</v>
      </c>
      <c r="U64" s="46" t="str">
        <f t="shared" si="32"/>
        <v/>
      </c>
      <c r="W64" s="272"/>
      <c r="X64" s="270">
        <f>IF(W64=0,0,IF(W64&lt;'med b'!W66,"pouco",IF(W64&gt;PROPOSTA!R64,"EXCESSO",W64-'med b'!W66)))</f>
        <v>0</v>
      </c>
      <c r="Y64" s="239">
        <f>IF('med b'!Y66-X64&lt;0,"excesso",'med b'!Y66-X64)</f>
        <v>0</v>
      </c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Y64" s="69"/>
      <c r="AZ64" s="69"/>
      <c r="BA64" s="69"/>
      <c r="BB64" s="69"/>
    </row>
    <row r="65" spans="1:54" x14ac:dyDescent="0.2">
      <c r="A65" s="53">
        <v>589050</v>
      </c>
      <c r="B65" s="54" t="s">
        <v>193</v>
      </c>
      <c r="C65" s="135" t="s">
        <v>192</v>
      </c>
      <c r="D65" s="194" t="s">
        <v>90</v>
      </c>
      <c r="E65" s="131" t="s">
        <v>18</v>
      </c>
      <c r="F65" s="856">
        <f>PROPOSTA!O65</f>
        <v>0</v>
      </c>
      <c r="G65" s="857">
        <f>PROPOSTA!Q65</f>
        <v>0</v>
      </c>
      <c r="H65" s="858"/>
      <c r="I65" s="179">
        <f t="shared" si="20"/>
        <v>0</v>
      </c>
      <c r="J65" s="859">
        <f t="shared" si="21"/>
        <v>0</v>
      </c>
      <c r="K65" s="859">
        <f t="shared" si="22"/>
        <v>0</v>
      </c>
      <c r="L65" s="275">
        <f t="shared" si="19"/>
        <v>0</v>
      </c>
      <c r="M65" s="852">
        <f t="shared" si="16"/>
        <v>0</v>
      </c>
      <c r="N65" s="853"/>
      <c r="O65" s="854"/>
      <c r="P65" s="855">
        <f t="shared" si="17"/>
        <v>0</v>
      </c>
      <c r="Q65" s="853"/>
      <c r="R65" s="854"/>
      <c r="S65" s="186">
        <f t="shared" si="11"/>
        <v>0</v>
      </c>
      <c r="U65" s="46" t="str">
        <f t="shared" si="5"/>
        <v/>
      </c>
      <c r="W65" s="272"/>
      <c r="X65" s="270">
        <f>IF(W65=0,0,IF(W65&lt;'med b'!W65,"pouco",IF(W65&gt;PROPOSTA!R65,"EXCESSO",W65-'med b'!W65)))</f>
        <v>0</v>
      </c>
      <c r="Y65" s="239">
        <f>IF('med b'!Y65-X65&lt;0,"excesso",'med b'!Y65-X65)</f>
        <v>0</v>
      </c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Y65" s="69"/>
      <c r="AZ65" s="69"/>
      <c r="BA65" s="69"/>
      <c r="BB65" s="69"/>
    </row>
    <row r="66" spans="1:54" ht="10.8" thickBot="1" x14ac:dyDescent="0.25">
      <c r="A66" s="415">
        <v>589180</v>
      </c>
      <c r="B66" s="418" t="s">
        <v>193</v>
      </c>
      <c r="C66" s="419" t="s">
        <v>199</v>
      </c>
      <c r="D66" s="196" t="s">
        <v>202</v>
      </c>
      <c r="E66" s="420" t="s">
        <v>18</v>
      </c>
      <c r="F66" s="874">
        <f>PROPOSTA!O66</f>
        <v>0</v>
      </c>
      <c r="G66" s="875">
        <f>PROPOSTA!Q66</f>
        <v>0</v>
      </c>
      <c r="H66" s="876"/>
      <c r="I66" s="421">
        <f>$S$8</f>
        <v>0</v>
      </c>
      <c r="J66" s="860">
        <f t="shared" si="21"/>
        <v>0</v>
      </c>
      <c r="K66" s="860">
        <f t="shared" si="22"/>
        <v>0</v>
      </c>
      <c r="L66" s="276">
        <f t="shared" si="19"/>
        <v>0</v>
      </c>
      <c r="M66" s="872">
        <f t="shared" si="16"/>
        <v>0</v>
      </c>
      <c r="N66" s="863"/>
      <c r="O66" s="864"/>
      <c r="P66" s="862">
        <f t="shared" si="17"/>
        <v>0</v>
      </c>
      <c r="Q66" s="863"/>
      <c r="R66" s="864"/>
      <c r="S66" s="188">
        <f t="shared" si="11"/>
        <v>0</v>
      </c>
      <c r="U66" s="46" t="str">
        <f t="shared" si="5"/>
        <v/>
      </c>
      <c r="W66" s="272"/>
      <c r="X66" s="270">
        <f>IF(W66=0,0,IF(W66&lt;'med b'!W66,"pouco",IF(W66&gt;PROPOSTA!R66,"EXCESSO",W66-'med b'!W66)))</f>
        <v>0</v>
      </c>
      <c r="Y66" s="239">
        <f>IF('med b'!Y66-X66&lt;0,"excesso",'med b'!Y66-X66)</f>
        <v>0</v>
      </c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Y66" s="69"/>
      <c r="AZ66" s="69"/>
      <c r="BA66" s="69"/>
      <c r="BB66" s="69"/>
    </row>
    <row r="67" spans="1:54" ht="4.2" customHeight="1" thickBot="1" x14ac:dyDescent="0.25">
      <c r="A67" s="489"/>
      <c r="D67" s="9" t="s">
        <v>100</v>
      </c>
      <c r="N67" s="191"/>
      <c r="O67" s="191"/>
      <c r="T67" s="59" t="s">
        <v>20</v>
      </c>
      <c r="U67" s="60"/>
      <c r="AY67" s="69"/>
      <c r="AZ67" s="69"/>
      <c r="BA67" s="69"/>
      <c r="BB67" s="69"/>
    </row>
    <row r="68" spans="1:54" ht="10.8" thickBot="1" x14ac:dyDescent="0.25">
      <c r="A68" s="61" t="s">
        <v>20</v>
      </c>
      <c r="B68" s="62"/>
      <c r="C68" s="63" t="s">
        <v>83</v>
      </c>
      <c r="D68" s="200" t="s">
        <v>100</v>
      </c>
      <c r="E68" s="64"/>
      <c r="F68" s="64"/>
      <c r="G68" s="64"/>
      <c r="H68" s="64"/>
      <c r="I68" s="66"/>
      <c r="J68" s="67"/>
      <c r="K68" s="67"/>
      <c r="L68" s="434"/>
      <c r="M68" s="865">
        <f t="shared" ref="M68:S68" si="33">SUBTOTAL(9,M12:M66)</f>
        <v>0</v>
      </c>
      <c r="N68" s="866">
        <f t="shared" si="33"/>
        <v>0</v>
      </c>
      <c r="O68" s="867">
        <f t="shared" si="33"/>
        <v>0</v>
      </c>
      <c r="P68" s="868">
        <f t="shared" si="33"/>
        <v>0</v>
      </c>
      <c r="Q68" s="866">
        <f t="shared" si="33"/>
        <v>0</v>
      </c>
      <c r="R68" s="867">
        <f t="shared" si="33"/>
        <v>0</v>
      </c>
      <c r="S68" s="435">
        <f t="shared" si="33"/>
        <v>0</v>
      </c>
      <c r="T68" s="59" t="s">
        <v>20</v>
      </c>
      <c r="U68" s="241" t="s">
        <v>20</v>
      </c>
      <c r="W68" s="67"/>
      <c r="X68" s="67"/>
      <c r="Y68" s="67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Y68" s="69"/>
      <c r="AZ68" s="69"/>
      <c r="BA68" s="69"/>
      <c r="BB68" s="69"/>
    </row>
    <row r="69" spans="1:54" ht="10.8" thickBot="1" x14ac:dyDescent="0.25">
      <c r="A69" s="61"/>
      <c r="L69" s="9">
        <f t="shared" ref="L69" si="34">X69</f>
        <v>0</v>
      </c>
      <c r="M69" s="69"/>
      <c r="N69" s="191"/>
      <c r="O69" s="191"/>
      <c r="T69" s="59" t="s">
        <v>20</v>
      </c>
      <c r="U69" s="9" t="s">
        <v>100</v>
      </c>
      <c r="AY69" s="69"/>
      <c r="AZ69" s="69"/>
      <c r="BA69" s="69"/>
      <c r="BB69" s="69"/>
    </row>
    <row r="70" spans="1:54" ht="31.2" thickBot="1" x14ac:dyDescent="0.45">
      <c r="A70" s="228"/>
      <c r="B70" s="229"/>
      <c r="C70" s="230" t="s">
        <v>105</v>
      </c>
      <c r="D70" s="231"/>
      <c r="E70" s="231"/>
      <c r="F70" s="231"/>
      <c r="G70" s="231"/>
      <c r="H70" s="231"/>
      <c r="I70" s="231"/>
      <c r="J70" s="231"/>
      <c r="K70" s="231"/>
      <c r="L70" s="232"/>
      <c r="M70" s="233" t="s">
        <v>106</v>
      </c>
      <c r="N70" s="233" t="s">
        <v>143</v>
      </c>
      <c r="O70" s="233" t="s">
        <v>144</v>
      </c>
      <c r="P70" s="233" t="s">
        <v>107</v>
      </c>
      <c r="Q70" s="233" t="s">
        <v>108</v>
      </c>
      <c r="R70" s="231"/>
      <c r="S70" s="233" t="s">
        <v>109</v>
      </c>
      <c r="U70" s="9" t="s">
        <v>100</v>
      </c>
      <c r="AU70" s="69"/>
      <c r="AV70" s="69"/>
      <c r="AY70" s="69"/>
      <c r="AZ70" s="69"/>
      <c r="BA70" s="69"/>
      <c r="BB70" s="69"/>
    </row>
    <row r="71" spans="1:54" ht="10.8" thickBot="1" x14ac:dyDescent="0.25">
      <c r="A71" s="61" t="s">
        <v>20</v>
      </c>
      <c r="B71" s="62"/>
      <c r="C71" s="63" t="s">
        <v>92</v>
      </c>
      <c r="D71" s="64"/>
      <c r="E71" s="64"/>
      <c r="F71" s="64"/>
      <c r="G71" s="64"/>
      <c r="H71" s="64"/>
      <c r="I71" s="70"/>
      <c r="J71" s="67"/>
      <c r="K71" s="67"/>
      <c r="L71" s="68"/>
      <c r="M71" s="307">
        <f>SUMIF($D$12:$D$66,"CAP 50/70",M12:M66)</f>
        <v>0</v>
      </c>
      <c r="N71" s="307">
        <f>ROUND(M71*0.9489,2)</f>
        <v>0</v>
      </c>
      <c r="O71" s="307">
        <f>ROUND(N71*(1+S7),2)</f>
        <v>0</v>
      </c>
      <c r="P71" s="307">
        <f>O71-N71</f>
        <v>0</v>
      </c>
      <c r="Q71" s="192">
        <f t="shared" ref="Q71:Q82" si="35">ROUND(N71*$J$4,2)</f>
        <v>0</v>
      </c>
      <c r="R71" s="307"/>
      <c r="S71" s="307">
        <f>IF(P71&lt;0,P71,IF(P71&lt;Q71,0,P71-Q71))</f>
        <v>0</v>
      </c>
      <c r="U71" s="241" t="str">
        <f>IF(M71&gt;0,"x","")</f>
        <v/>
      </c>
      <c r="W71" s="191"/>
      <c r="X71" s="191"/>
      <c r="Y71" s="191"/>
      <c r="AD71" s="72"/>
      <c r="AE71" s="72"/>
      <c r="AU71" s="69"/>
      <c r="AV71" s="69"/>
      <c r="AY71" s="69"/>
      <c r="AZ71" s="69"/>
      <c r="BA71" s="69"/>
      <c r="BB71" s="69"/>
    </row>
    <row r="72" spans="1:54" ht="10.8" thickBot="1" x14ac:dyDescent="0.25">
      <c r="A72" s="61" t="s">
        <v>20</v>
      </c>
      <c r="B72" s="62"/>
      <c r="C72" s="63" t="s">
        <v>93</v>
      </c>
      <c r="D72" s="64"/>
      <c r="E72" s="64"/>
      <c r="F72" s="64"/>
      <c r="G72" s="64"/>
      <c r="H72" s="64"/>
      <c r="I72" s="70"/>
      <c r="J72" s="67"/>
      <c r="K72" s="67"/>
      <c r="L72" s="68"/>
      <c r="M72" s="307">
        <f>SUMIF($D$12:$D$66,"CAP Borracha",M12:M66)</f>
        <v>0</v>
      </c>
      <c r="N72" s="307">
        <f t="shared" ref="N72:N82" si="36">ROUND(M72*0.9489,2)</f>
        <v>0</v>
      </c>
      <c r="O72" s="307">
        <f>ROUND(N72*(1+S7),2)</f>
        <v>0</v>
      </c>
      <c r="P72" s="307">
        <f t="shared" ref="P72:P82" si="37">O72-N72</f>
        <v>0</v>
      </c>
      <c r="Q72" s="192">
        <f t="shared" si="35"/>
        <v>0</v>
      </c>
      <c r="R72" s="307"/>
      <c r="S72" s="307">
        <f t="shared" ref="S72:S82" si="38">IF(P72&lt;0,P72,IF(P72&lt;Q72,0,P72-Q72))</f>
        <v>0</v>
      </c>
      <c r="U72" s="241" t="str">
        <f t="shared" ref="U72:U82" si="39">IF(M72&gt;0,"x","")</f>
        <v/>
      </c>
      <c r="W72" s="191"/>
      <c r="X72" s="191"/>
      <c r="Y72" s="191"/>
      <c r="AU72" s="69"/>
      <c r="AV72" s="69"/>
      <c r="AY72" s="69"/>
      <c r="AZ72" s="69"/>
      <c r="BA72" s="69"/>
      <c r="BB72" s="69"/>
    </row>
    <row r="73" spans="1:54" ht="10.8" thickBot="1" x14ac:dyDescent="0.25">
      <c r="A73" s="61" t="s">
        <v>20</v>
      </c>
      <c r="B73" s="62"/>
      <c r="C73" s="63" t="s">
        <v>204</v>
      </c>
      <c r="D73" s="64"/>
      <c r="E73" s="64"/>
      <c r="F73" s="64"/>
      <c r="G73" s="64"/>
      <c r="H73" s="64"/>
      <c r="I73" s="70"/>
      <c r="J73" s="67"/>
      <c r="K73" s="67"/>
      <c r="L73" s="68"/>
      <c r="M73" s="307">
        <f>SUMIF($D$12:$D$66,"CAP (55/75)",M12:M66)</f>
        <v>0</v>
      </c>
      <c r="N73" s="307">
        <f t="shared" si="36"/>
        <v>0</v>
      </c>
      <c r="O73" s="307">
        <f>ROUND(N73*(1+S7),2)</f>
        <v>0</v>
      </c>
      <c r="P73" s="307">
        <f t="shared" si="37"/>
        <v>0</v>
      </c>
      <c r="Q73" s="192">
        <f t="shared" si="35"/>
        <v>0</v>
      </c>
      <c r="R73" s="307"/>
      <c r="S73" s="307">
        <f t="shared" si="38"/>
        <v>0</v>
      </c>
      <c r="U73" s="241" t="str">
        <f t="shared" si="39"/>
        <v/>
      </c>
      <c r="W73" s="191"/>
      <c r="X73" s="191"/>
      <c r="Y73" s="191"/>
      <c r="AD73" s="72"/>
      <c r="AE73" s="72"/>
      <c r="AU73" s="69"/>
      <c r="AV73" s="69"/>
      <c r="AY73" s="69"/>
      <c r="AZ73" s="69"/>
      <c r="BA73" s="69"/>
      <c r="BB73" s="69"/>
    </row>
    <row r="74" spans="1:54" ht="10.8" thickBot="1" x14ac:dyDescent="0.25">
      <c r="A74" s="61" t="s">
        <v>20</v>
      </c>
      <c r="B74" s="62"/>
      <c r="C74" s="63" t="s">
        <v>94</v>
      </c>
      <c r="D74" s="64"/>
      <c r="E74" s="64"/>
      <c r="F74" s="64"/>
      <c r="G74" s="64"/>
      <c r="H74" s="64"/>
      <c r="I74" s="70"/>
      <c r="J74" s="67"/>
      <c r="K74" s="67"/>
      <c r="L74" s="68"/>
      <c r="M74" s="307">
        <f>SUMIF($D$12:$D$66,"CAP (60/85)",M12:M66)</f>
        <v>0</v>
      </c>
      <c r="N74" s="307">
        <f t="shared" si="36"/>
        <v>0</v>
      </c>
      <c r="O74" s="307">
        <f>ROUND(N74*(1+S7),2)</f>
        <v>0</v>
      </c>
      <c r="P74" s="307">
        <f t="shared" si="37"/>
        <v>0</v>
      </c>
      <c r="Q74" s="192">
        <f t="shared" si="35"/>
        <v>0</v>
      </c>
      <c r="R74" s="307"/>
      <c r="S74" s="307">
        <f t="shared" si="38"/>
        <v>0</v>
      </c>
      <c r="U74" s="241" t="str">
        <f t="shared" ref="U74" si="40">IF(M74&gt;0,"x","")</f>
        <v/>
      </c>
      <c r="W74" s="191"/>
      <c r="X74" s="191"/>
      <c r="Y74" s="191"/>
      <c r="AD74" s="72"/>
      <c r="AE74" s="72"/>
      <c r="AU74" s="69"/>
      <c r="AV74" s="69"/>
      <c r="AY74" s="69"/>
      <c r="AZ74" s="69"/>
      <c r="BA74" s="69"/>
      <c r="BB74" s="69"/>
    </row>
    <row r="75" spans="1:54" ht="10.8" thickBot="1" x14ac:dyDescent="0.25">
      <c r="A75" s="61" t="s">
        <v>20</v>
      </c>
      <c r="B75" s="62"/>
      <c r="C75" s="63" t="s">
        <v>206</v>
      </c>
      <c r="D75" s="64"/>
      <c r="E75" s="64"/>
      <c r="F75" s="64"/>
      <c r="G75" s="64"/>
      <c r="H75" s="64"/>
      <c r="I75" s="70"/>
      <c r="J75" s="67"/>
      <c r="K75" s="67"/>
      <c r="L75" s="68"/>
      <c r="M75" s="307">
        <f>SUMIF($D$12:$D$66,"CAP (65/90)",M12:M66)</f>
        <v>0</v>
      </c>
      <c r="N75" s="307">
        <f t="shared" si="36"/>
        <v>0</v>
      </c>
      <c r="O75" s="307">
        <f>ROUND(N75*(1+S7),2)</f>
        <v>0</v>
      </c>
      <c r="P75" s="307">
        <f t="shared" si="37"/>
        <v>0</v>
      </c>
      <c r="Q75" s="192">
        <f t="shared" si="35"/>
        <v>0</v>
      </c>
      <c r="R75" s="307"/>
      <c r="S75" s="307">
        <f t="shared" si="38"/>
        <v>0</v>
      </c>
      <c r="U75" s="241" t="str">
        <f t="shared" ref="U75" si="41">IF(M75&gt;0,"x","")</f>
        <v/>
      </c>
      <c r="W75" s="191"/>
      <c r="X75" s="191"/>
      <c r="Y75" s="191"/>
      <c r="AD75" s="72"/>
      <c r="AE75" s="72"/>
      <c r="AU75" s="69"/>
      <c r="AV75" s="69"/>
      <c r="AY75" s="69"/>
      <c r="AZ75" s="69"/>
      <c r="BA75" s="69"/>
      <c r="BB75" s="69"/>
    </row>
    <row r="76" spans="1:54" ht="10.8" thickBot="1" x14ac:dyDescent="0.25">
      <c r="A76" s="61" t="s">
        <v>20</v>
      </c>
      <c r="B76" s="62"/>
      <c r="C76" s="63" t="s">
        <v>95</v>
      </c>
      <c r="D76" s="64"/>
      <c r="E76" s="64"/>
      <c r="F76" s="64"/>
      <c r="G76" s="64"/>
      <c r="H76" s="64"/>
      <c r="I76" s="70"/>
      <c r="J76" s="67"/>
      <c r="K76" s="67"/>
      <c r="L76" s="68"/>
      <c r="M76" s="307">
        <f>SUMIF($D$12:$D$66,"CM-30",M12:M66)</f>
        <v>0</v>
      </c>
      <c r="N76" s="307">
        <f t="shared" si="36"/>
        <v>0</v>
      </c>
      <c r="O76" s="307">
        <f>ROUND(N76*(1+S6),2)</f>
        <v>0</v>
      </c>
      <c r="P76" s="307">
        <f t="shared" si="37"/>
        <v>0</v>
      </c>
      <c r="Q76" s="192">
        <f t="shared" si="35"/>
        <v>0</v>
      </c>
      <c r="R76" s="307"/>
      <c r="S76" s="307">
        <f t="shared" si="38"/>
        <v>0</v>
      </c>
      <c r="U76" s="241" t="str">
        <f t="shared" si="39"/>
        <v/>
      </c>
      <c r="W76" s="191"/>
      <c r="X76" s="191"/>
      <c r="Y76" s="191"/>
      <c r="AY76" s="69"/>
      <c r="AZ76" s="69"/>
      <c r="BA76" s="69"/>
      <c r="BB76" s="69"/>
    </row>
    <row r="77" spans="1:54" ht="10.8" thickBot="1" x14ac:dyDescent="0.25">
      <c r="A77" s="61" t="s">
        <v>20</v>
      </c>
      <c r="B77" s="62"/>
      <c r="C77" s="63" t="s">
        <v>96</v>
      </c>
      <c r="D77" s="64"/>
      <c r="E77" s="64"/>
      <c r="F77" s="64"/>
      <c r="G77" s="64"/>
      <c r="H77" s="64"/>
      <c r="I77" s="70"/>
      <c r="J77" s="67"/>
      <c r="K77" s="189"/>
      <c r="L77" s="190"/>
      <c r="M77" s="307">
        <f>SUMIF($D$12:$D$66,"Emulsão EAI",M12:M66)</f>
        <v>0</v>
      </c>
      <c r="N77" s="307">
        <f t="shared" si="36"/>
        <v>0</v>
      </c>
      <c r="O77" s="307">
        <f>ROUND(N77*(1+S8),2)</f>
        <v>0</v>
      </c>
      <c r="P77" s="307">
        <f t="shared" si="37"/>
        <v>0</v>
      </c>
      <c r="Q77" s="192">
        <f t="shared" si="35"/>
        <v>0</v>
      </c>
      <c r="R77" s="307"/>
      <c r="S77" s="307">
        <f t="shared" si="38"/>
        <v>0</v>
      </c>
      <c r="U77" s="241" t="str">
        <f t="shared" si="39"/>
        <v/>
      </c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Y77" s="69"/>
      <c r="AZ77" s="69"/>
      <c r="BA77" s="69"/>
      <c r="BB77" s="69"/>
    </row>
    <row r="78" spans="1:54" ht="10.8" thickBot="1" x14ac:dyDescent="0.25">
      <c r="A78" s="61" t="s">
        <v>20</v>
      </c>
      <c r="B78" s="62"/>
      <c r="C78" s="63" t="s">
        <v>207</v>
      </c>
      <c r="D78" s="64"/>
      <c r="E78" s="64"/>
      <c r="F78" s="64"/>
      <c r="G78" s="64"/>
      <c r="H78" s="64"/>
      <c r="I78" s="70"/>
      <c r="J78" s="67"/>
      <c r="K78" s="189"/>
      <c r="L78" s="190"/>
      <c r="M78" s="307">
        <f>SUMIF($D$12:$D$66,"Emulsão RM 1C",M12:M66)</f>
        <v>0</v>
      </c>
      <c r="N78" s="307">
        <f t="shared" si="36"/>
        <v>0</v>
      </c>
      <c r="O78" s="307">
        <f>ROUND(N78*(1+S8),2)</f>
        <v>0</v>
      </c>
      <c r="P78" s="307">
        <f t="shared" si="37"/>
        <v>0</v>
      </c>
      <c r="Q78" s="192">
        <f t="shared" si="35"/>
        <v>0</v>
      </c>
      <c r="R78" s="307"/>
      <c r="S78" s="307">
        <f t="shared" si="38"/>
        <v>0</v>
      </c>
      <c r="U78" s="241" t="str">
        <f t="shared" ref="U78" si="42">IF(M78&gt;0,"x","")</f>
        <v/>
      </c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Y78" s="69"/>
      <c r="AZ78" s="69"/>
      <c r="BA78" s="69"/>
      <c r="BB78" s="69"/>
    </row>
    <row r="79" spans="1:54" ht="10.8" thickBot="1" x14ac:dyDescent="0.25">
      <c r="A79" s="61" t="s">
        <v>20</v>
      </c>
      <c r="B79" s="62"/>
      <c r="C79" s="63" t="s">
        <v>97</v>
      </c>
      <c r="D79" s="64"/>
      <c r="E79" s="64"/>
      <c r="F79" s="64"/>
      <c r="G79" s="64"/>
      <c r="H79" s="64"/>
      <c r="I79" s="70"/>
      <c r="J79" s="67"/>
      <c r="K79" s="189"/>
      <c r="L79" s="190"/>
      <c r="M79" s="307">
        <f>SUMIF($D$12:$D$66,"Emulsão RM 2C",M12:M66)</f>
        <v>0</v>
      </c>
      <c r="N79" s="307">
        <f t="shared" si="36"/>
        <v>0</v>
      </c>
      <c r="O79" s="307">
        <f>ROUND(N79*(1+S8),2)</f>
        <v>0</v>
      </c>
      <c r="P79" s="307">
        <f t="shared" si="37"/>
        <v>0</v>
      </c>
      <c r="Q79" s="192">
        <f t="shared" si="35"/>
        <v>0</v>
      </c>
      <c r="R79" s="307"/>
      <c r="S79" s="307">
        <f t="shared" si="38"/>
        <v>0</v>
      </c>
      <c r="U79" s="241" t="str">
        <f t="shared" si="39"/>
        <v/>
      </c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Y79" s="69"/>
      <c r="AZ79" s="69"/>
      <c r="BA79" s="69"/>
      <c r="BB79" s="69"/>
    </row>
    <row r="80" spans="1:54" ht="10.8" thickBot="1" x14ac:dyDescent="0.25">
      <c r="A80" s="61" t="s">
        <v>20</v>
      </c>
      <c r="B80" s="62"/>
      <c r="C80" s="63" t="s">
        <v>98</v>
      </c>
      <c r="D80" s="64"/>
      <c r="E80" s="64"/>
      <c r="F80" s="64"/>
      <c r="G80" s="64"/>
      <c r="H80" s="64"/>
      <c r="I80" s="70"/>
      <c r="J80" s="67"/>
      <c r="K80" s="189"/>
      <c r="L80" s="190"/>
      <c r="M80" s="307">
        <f>SUMIF($D$12:$D$66,"Emulsão RR 1C",M12:M66)</f>
        <v>0</v>
      </c>
      <c r="N80" s="307">
        <f t="shared" si="36"/>
        <v>0</v>
      </c>
      <c r="O80" s="307">
        <f>ROUND(N80*(1+S8),2)</f>
        <v>0</v>
      </c>
      <c r="P80" s="307">
        <f t="shared" si="37"/>
        <v>0</v>
      </c>
      <c r="Q80" s="192">
        <f t="shared" si="35"/>
        <v>0</v>
      </c>
      <c r="R80" s="307"/>
      <c r="S80" s="307">
        <f t="shared" si="38"/>
        <v>0</v>
      </c>
      <c r="U80" s="241" t="str">
        <f t="shared" si="39"/>
        <v/>
      </c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Y80" s="69"/>
      <c r="AZ80" s="69"/>
      <c r="BA80" s="69"/>
      <c r="BB80" s="69"/>
    </row>
    <row r="81" spans="1:54" ht="10.8" thickBot="1" x14ac:dyDescent="0.25">
      <c r="A81" s="61" t="s">
        <v>20</v>
      </c>
      <c r="B81" s="62"/>
      <c r="C81" s="63" t="s">
        <v>99</v>
      </c>
      <c r="D81" s="64"/>
      <c r="E81" s="64"/>
      <c r="F81" s="64"/>
      <c r="G81" s="64"/>
      <c r="H81" s="64"/>
      <c r="I81" s="70"/>
      <c r="J81" s="67"/>
      <c r="K81" s="189"/>
      <c r="L81" s="190"/>
      <c r="M81" s="307">
        <f>SUMIF($D$12:$D$66,"Emulsão RR 2C",M12:M66)</f>
        <v>0</v>
      </c>
      <c r="N81" s="307">
        <f t="shared" si="36"/>
        <v>0</v>
      </c>
      <c r="O81" s="307">
        <f>ROUND(N81*(1+S8),2)</f>
        <v>0</v>
      </c>
      <c r="P81" s="307">
        <f t="shared" si="37"/>
        <v>0</v>
      </c>
      <c r="Q81" s="192">
        <f t="shared" si="35"/>
        <v>0</v>
      </c>
      <c r="R81" s="307"/>
      <c r="S81" s="307">
        <f t="shared" si="38"/>
        <v>0</v>
      </c>
      <c r="U81" s="241" t="str">
        <f t="shared" ref="U81" si="43">IF(M81&gt;0,"x","")</f>
        <v/>
      </c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Y81" s="69"/>
      <c r="AZ81" s="69"/>
      <c r="BA81" s="69"/>
      <c r="BB81" s="69"/>
    </row>
    <row r="82" spans="1:54" ht="10.8" thickBot="1" x14ac:dyDescent="0.25">
      <c r="A82" s="61" t="s">
        <v>20</v>
      </c>
      <c r="B82" s="62"/>
      <c r="C82" s="63" t="s">
        <v>208</v>
      </c>
      <c r="D82" s="64"/>
      <c r="E82" s="64"/>
      <c r="F82" s="64"/>
      <c r="G82" s="64"/>
      <c r="H82" s="64"/>
      <c r="I82" s="70"/>
      <c r="J82" s="67"/>
      <c r="K82" s="189"/>
      <c r="L82" s="190"/>
      <c r="M82" s="307">
        <f>SUMIF($D$12:$D$66,"RC-1C-E",M12:M66)</f>
        <v>0</v>
      </c>
      <c r="N82" s="307">
        <f t="shared" si="36"/>
        <v>0</v>
      </c>
      <c r="O82" s="307">
        <f>ROUND(N82*(1+S8),2)</f>
        <v>0</v>
      </c>
      <c r="P82" s="307">
        <f t="shared" si="37"/>
        <v>0</v>
      </c>
      <c r="Q82" s="192">
        <f t="shared" si="35"/>
        <v>0</v>
      </c>
      <c r="R82" s="307"/>
      <c r="S82" s="307">
        <f t="shared" si="38"/>
        <v>0</v>
      </c>
      <c r="U82" s="241" t="str">
        <f t="shared" si="39"/>
        <v/>
      </c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Y82" s="69"/>
      <c r="AZ82" s="69"/>
      <c r="BA82" s="69"/>
      <c r="BB82" s="69"/>
    </row>
    <row r="83" spans="1:54" ht="10.8" thickBot="1" x14ac:dyDescent="0.25">
      <c r="A83" s="449"/>
      <c r="U83" s="9" t="s">
        <v>100</v>
      </c>
      <c r="AD83" s="72"/>
      <c r="AE83" s="72"/>
      <c r="AU83" s="69"/>
      <c r="AV83" s="69"/>
      <c r="AY83" s="69"/>
      <c r="AZ83" s="69"/>
      <c r="BA83" s="69"/>
      <c r="BB83" s="69"/>
    </row>
    <row r="84" spans="1:54" ht="10.8" thickBot="1" x14ac:dyDescent="0.25">
      <c r="A84" s="61" t="s">
        <v>20</v>
      </c>
      <c r="B84" s="62"/>
      <c r="C84" s="63" t="s">
        <v>84</v>
      </c>
      <c r="D84" s="64"/>
      <c r="E84" s="64"/>
      <c r="F84" s="64"/>
      <c r="G84" s="64"/>
      <c r="H84" s="64"/>
      <c r="I84" s="66"/>
      <c r="J84" s="67"/>
      <c r="K84" s="67"/>
      <c r="L84" s="68"/>
      <c r="M84" s="307">
        <f>SUM(M71:M82)</f>
        <v>0</v>
      </c>
      <c r="N84" s="307">
        <f>SUM(N71:N82)</f>
        <v>0</v>
      </c>
      <c r="O84" s="307">
        <f>SUM(O71:O82)</f>
        <v>0</v>
      </c>
      <c r="P84" s="307">
        <f>SUM(P71:P82)</f>
        <v>0</v>
      </c>
      <c r="Q84" s="198">
        <f t="shared" ref="Q84:R84" si="44">SUM(Q71:Q82)</f>
        <v>0</v>
      </c>
      <c r="R84" s="307">
        <f t="shared" si="44"/>
        <v>0</v>
      </c>
      <c r="S84" s="307">
        <f>SUM(S71:S82)</f>
        <v>0</v>
      </c>
      <c r="U84" s="241" t="str">
        <f>IF(M84&gt;0,"x","")</f>
        <v/>
      </c>
      <c r="V84" s="191"/>
      <c r="AU84" s="69"/>
      <c r="AV84" s="69"/>
      <c r="AY84" s="69"/>
      <c r="AZ84" s="69"/>
      <c r="BA84" s="69"/>
      <c r="BB84" s="69"/>
    </row>
    <row r="85" spans="1:54" ht="10.8" thickBot="1" x14ac:dyDescent="0.25">
      <c r="N85" s="69"/>
      <c r="O85" s="191"/>
      <c r="P85" s="234" t="s">
        <v>110</v>
      </c>
      <c r="Q85" s="235"/>
      <c r="R85" s="236"/>
      <c r="S85" s="304">
        <f>IF(PROPOSTA!J8=0,0,ROUND(S84/PROPOSTA!J8,4))</f>
        <v>0</v>
      </c>
      <c r="U85" s="241" t="str">
        <f>IF(M84&gt;0,"x","")</f>
        <v/>
      </c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Y85" s="69"/>
      <c r="AZ85" s="69"/>
      <c r="BA85" s="69"/>
      <c r="BB85" s="69"/>
    </row>
    <row r="86" spans="1:54" x14ac:dyDescent="0.2">
      <c r="N86" s="191"/>
      <c r="O86" s="191"/>
      <c r="AY86" s="69"/>
      <c r="AZ86" s="69"/>
      <c r="BA86" s="69"/>
      <c r="BB86" s="69"/>
    </row>
    <row r="87" spans="1:54" x14ac:dyDescent="0.2">
      <c r="N87" s="191"/>
      <c r="O87" s="191"/>
      <c r="AD87" s="72"/>
      <c r="AE87" s="72"/>
      <c r="AY87" s="69"/>
      <c r="AZ87" s="69"/>
      <c r="BA87" s="69"/>
      <c r="BB87" s="69"/>
    </row>
    <row r="88" spans="1:54" x14ac:dyDescent="0.2">
      <c r="M88" s="69"/>
      <c r="N88" s="69"/>
      <c r="O88" s="69"/>
      <c r="P88" s="69"/>
      <c r="Q88" s="69"/>
      <c r="R88" s="69"/>
      <c r="S88" s="69"/>
      <c r="AY88" s="69"/>
      <c r="AZ88" s="69"/>
      <c r="BA88" s="69"/>
      <c r="BB88" s="69"/>
    </row>
    <row r="89" spans="1:54" x14ac:dyDescent="0.2">
      <c r="N89" s="191"/>
      <c r="O89" s="191"/>
      <c r="AD89" s="72"/>
      <c r="AE89" s="72"/>
      <c r="AY89" s="69"/>
      <c r="AZ89" s="69"/>
      <c r="BA89" s="69"/>
      <c r="BB89" s="69"/>
    </row>
    <row r="90" spans="1:54" x14ac:dyDescent="0.2">
      <c r="M90" s="69"/>
      <c r="N90" s="191"/>
      <c r="O90" s="191"/>
      <c r="AY90" s="69"/>
      <c r="AZ90" s="69"/>
      <c r="BA90" s="69"/>
      <c r="BB90" s="69"/>
    </row>
    <row r="91" spans="1:54" x14ac:dyDescent="0.2">
      <c r="AD91" s="72"/>
      <c r="AE91" s="72"/>
      <c r="AY91" s="69"/>
      <c r="AZ91" s="69"/>
      <c r="BA91" s="69"/>
      <c r="BB91" s="69"/>
    </row>
    <row r="92" spans="1:54" x14ac:dyDescent="0.2">
      <c r="S92" s="191"/>
      <c r="AY92" s="69"/>
      <c r="AZ92" s="69"/>
      <c r="BA92" s="69"/>
      <c r="BB92" s="69"/>
    </row>
    <row r="93" spans="1:54" x14ac:dyDescent="0.2">
      <c r="AE93" s="72"/>
      <c r="AY93" s="69"/>
      <c r="AZ93" s="69"/>
      <c r="BA93" s="69"/>
      <c r="BB93" s="69"/>
    </row>
    <row r="94" spans="1:54" x14ac:dyDescent="0.2">
      <c r="AD94" s="69"/>
      <c r="AY94" s="69"/>
      <c r="AZ94" s="69"/>
      <c r="BA94" s="69"/>
      <c r="BB94" s="69"/>
    </row>
    <row r="95" spans="1:54" x14ac:dyDescent="0.2">
      <c r="AE95" s="72"/>
      <c r="AY95" s="69"/>
      <c r="AZ95" s="69"/>
      <c r="BA95" s="69"/>
      <c r="BB95" s="69"/>
    </row>
    <row r="96" spans="1:54" x14ac:dyDescent="0.2">
      <c r="AY96" s="69"/>
      <c r="AZ96" s="69"/>
      <c r="BA96" s="69"/>
      <c r="BB96" s="69"/>
    </row>
    <row r="97" spans="30:54" x14ac:dyDescent="0.2">
      <c r="AE97" s="72"/>
      <c r="AY97" s="69"/>
      <c r="AZ97" s="69"/>
      <c r="BA97" s="69"/>
      <c r="BB97" s="69"/>
    </row>
    <row r="98" spans="30:54" x14ac:dyDescent="0.2">
      <c r="AE98" s="72"/>
      <c r="AY98" s="69"/>
      <c r="AZ98" s="69"/>
      <c r="BA98" s="69"/>
      <c r="BB98" s="69"/>
    </row>
    <row r="99" spans="30:54" x14ac:dyDescent="0.2">
      <c r="AE99" s="72"/>
      <c r="AY99" s="69"/>
      <c r="AZ99" s="69"/>
      <c r="BA99" s="69"/>
      <c r="BB99" s="69"/>
    </row>
    <row r="100" spans="30:54" x14ac:dyDescent="0.2">
      <c r="AE100" s="72"/>
      <c r="AY100" s="69"/>
      <c r="AZ100" s="69"/>
      <c r="BA100" s="69"/>
      <c r="BB100" s="69"/>
    </row>
    <row r="101" spans="30:54" x14ac:dyDescent="0.2">
      <c r="AD101" s="72"/>
      <c r="AE101" s="72"/>
      <c r="AY101" s="69"/>
      <c r="AZ101" s="69"/>
      <c r="BA101" s="69"/>
      <c r="BB101" s="69"/>
    </row>
    <row r="102" spans="30:54" x14ac:dyDescent="0.2">
      <c r="AD102" s="72"/>
      <c r="AE102" s="72"/>
      <c r="AY102" s="69"/>
      <c r="AZ102" s="69"/>
      <c r="BA102" s="69"/>
      <c r="BB102" s="69"/>
    </row>
    <row r="103" spans="30:54" x14ac:dyDescent="0.2">
      <c r="AD103" s="72"/>
      <c r="AE103" s="72"/>
      <c r="AY103" s="69"/>
      <c r="AZ103" s="69"/>
      <c r="BA103" s="69"/>
      <c r="BB103" s="69"/>
    </row>
    <row r="104" spans="30:54" x14ac:dyDescent="0.2">
      <c r="AD104" s="72"/>
      <c r="AE104" s="72"/>
      <c r="AY104" s="69"/>
      <c r="AZ104" s="69"/>
      <c r="BA104" s="69"/>
      <c r="BB104" s="69"/>
    </row>
    <row r="105" spans="30:54" x14ac:dyDescent="0.2">
      <c r="AD105" s="72"/>
      <c r="AE105" s="72"/>
      <c r="AY105" s="69"/>
      <c r="AZ105" s="69"/>
      <c r="BA105" s="69"/>
      <c r="BB105" s="69"/>
    </row>
    <row r="106" spans="30:54" x14ac:dyDescent="0.2">
      <c r="AD106" s="72"/>
      <c r="AE106" s="72"/>
      <c r="AY106" s="69"/>
      <c r="AZ106" s="69"/>
      <c r="BA106" s="69"/>
      <c r="BB106" s="69"/>
    </row>
    <row r="107" spans="30:54" x14ac:dyDescent="0.2">
      <c r="AD107" s="72"/>
      <c r="AE107" s="72"/>
      <c r="AY107" s="69"/>
      <c r="AZ107" s="69"/>
      <c r="BA107" s="69"/>
      <c r="BB107" s="69"/>
    </row>
    <row r="108" spans="30:54" x14ac:dyDescent="0.2">
      <c r="AD108" s="72"/>
      <c r="AE108" s="72"/>
      <c r="AY108" s="69"/>
      <c r="AZ108" s="69"/>
      <c r="BA108" s="69"/>
      <c r="BB108" s="69"/>
    </row>
    <row r="109" spans="30:54" x14ac:dyDescent="0.2">
      <c r="AD109" s="72"/>
      <c r="AE109" s="72"/>
      <c r="AY109" s="69"/>
      <c r="AZ109" s="69"/>
      <c r="BA109" s="69"/>
      <c r="BB109" s="69"/>
    </row>
    <row r="110" spans="30:54" x14ac:dyDescent="0.2">
      <c r="AD110" s="72"/>
      <c r="AE110" s="72"/>
      <c r="AY110" s="69"/>
      <c r="AZ110" s="69"/>
      <c r="BA110" s="69"/>
      <c r="BB110" s="69"/>
    </row>
    <row r="111" spans="30:54" x14ac:dyDescent="0.2">
      <c r="AD111" s="72"/>
      <c r="AE111" s="72"/>
      <c r="AY111" s="69"/>
      <c r="AZ111" s="69"/>
      <c r="BA111" s="69"/>
      <c r="BB111" s="69"/>
    </row>
    <row r="112" spans="30:54" x14ac:dyDescent="0.2">
      <c r="AD112" s="72"/>
      <c r="AE112" s="72"/>
      <c r="AY112" s="69"/>
      <c r="AZ112" s="69"/>
      <c r="BA112" s="69"/>
      <c r="BB112" s="69"/>
    </row>
    <row r="113" spans="30:54" x14ac:dyDescent="0.2">
      <c r="AD113" s="72"/>
      <c r="AE113" s="72"/>
      <c r="AY113" s="69"/>
      <c r="AZ113" s="69"/>
      <c r="BA113" s="69"/>
      <c r="BB113" s="69"/>
    </row>
    <row r="114" spans="30:54" x14ac:dyDescent="0.2">
      <c r="AD114" s="72"/>
      <c r="AE114" s="72"/>
      <c r="AY114" s="69"/>
      <c r="AZ114" s="69"/>
      <c r="BA114" s="69"/>
      <c r="BB114" s="69"/>
    </row>
    <row r="115" spans="30:54" x14ac:dyDescent="0.2">
      <c r="AD115" s="72"/>
      <c r="AE115" s="72"/>
      <c r="AY115" s="69"/>
      <c r="AZ115" s="69"/>
      <c r="BA115" s="69"/>
      <c r="BB115" s="69"/>
    </row>
    <row r="116" spans="30:54" x14ac:dyDescent="0.2">
      <c r="AD116" s="72"/>
      <c r="AE116" s="72"/>
      <c r="AY116" s="69"/>
      <c r="AZ116" s="69"/>
      <c r="BA116" s="69"/>
      <c r="BB116" s="69"/>
    </row>
    <row r="117" spans="30:54" x14ac:dyDescent="0.2">
      <c r="AD117" s="72"/>
      <c r="AE117" s="72"/>
      <c r="AY117" s="69"/>
      <c r="AZ117" s="69"/>
      <c r="BA117" s="69"/>
      <c r="BB117" s="69"/>
    </row>
    <row r="118" spans="30:54" x14ac:dyDescent="0.2">
      <c r="AD118" s="72"/>
      <c r="AE118" s="72"/>
      <c r="AY118" s="69"/>
      <c r="AZ118" s="69"/>
      <c r="BA118" s="69"/>
      <c r="BB118" s="69"/>
    </row>
    <row r="119" spans="30:54" x14ac:dyDescent="0.2">
      <c r="AD119" s="72"/>
      <c r="AE119" s="72"/>
      <c r="AY119" s="69"/>
      <c r="AZ119" s="69"/>
      <c r="BA119" s="69"/>
      <c r="BB119" s="69"/>
    </row>
    <row r="120" spans="30:54" x14ac:dyDescent="0.2">
      <c r="AD120" s="72"/>
      <c r="AE120" s="72"/>
      <c r="AY120" s="69"/>
      <c r="AZ120" s="69"/>
      <c r="BA120" s="69"/>
      <c r="BB120" s="69"/>
    </row>
    <row r="121" spans="30:54" x14ac:dyDescent="0.2">
      <c r="AD121" s="72"/>
      <c r="AE121" s="72"/>
      <c r="AY121" s="69"/>
      <c r="AZ121" s="69"/>
      <c r="BA121" s="69"/>
      <c r="BB121" s="69"/>
    </row>
    <row r="122" spans="30:54" x14ac:dyDescent="0.2">
      <c r="AD122" s="72"/>
      <c r="AE122" s="72"/>
      <c r="AY122" s="69"/>
      <c r="AZ122" s="69"/>
      <c r="BA122" s="69"/>
      <c r="BB122" s="69"/>
    </row>
    <row r="123" spans="30:54" x14ac:dyDescent="0.2">
      <c r="AD123" s="72"/>
      <c r="AE123" s="72"/>
      <c r="AY123" s="69"/>
      <c r="AZ123" s="69"/>
      <c r="BA123" s="69"/>
      <c r="BB123" s="69"/>
    </row>
    <row r="124" spans="30:54" x14ac:dyDescent="0.2">
      <c r="AD124" s="72"/>
      <c r="AE124" s="72"/>
      <c r="AY124" s="69"/>
      <c r="AZ124" s="69"/>
      <c r="BA124" s="69"/>
      <c r="BB124" s="69"/>
    </row>
    <row r="125" spans="30:54" x14ac:dyDescent="0.2">
      <c r="AD125" s="72"/>
      <c r="AE125" s="72"/>
      <c r="AY125" s="69"/>
      <c r="AZ125" s="69"/>
      <c r="BA125" s="69"/>
      <c r="BB125" s="69"/>
    </row>
    <row r="126" spans="30:54" x14ac:dyDescent="0.2">
      <c r="AD126" s="72"/>
      <c r="AE126" s="72"/>
      <c r="AY126" s="69"/>
      <c r="AZ126" s="69"/>
      <c r="BA126" s="69"/>
      <c r="BB126" s="69"/>
    </row>
    <row r="127" spans="30:54" x14ac:dyDescent="0.2">
      <c r="AD127" s="72"/>
      <c r="AE127" s="72"/>
      <c r="AY127" s="69"/>
      <c r="AZ127" s="69"/>
      <c r="BA127" s="69"/>
      <c r="BB127" s="69"/>
    </row>
    <row r="128" spans="30:54" x14ac:dyDescent="0.2">
      <c r="AD128" s="72"/>
      <c r="AE128" s="72"/>
      <c r="AY128" s="69"/>
      <c r="AZ128" s="69"/>
      <c r="BA128" s="69"/>
      <c r="BB128" s="69"/>
    </row>
    <row r="129" spans="30:54" x14ac:dyDescent="0.2">
      <c r="AD129" s="72"/>
      <c r="AE129" s="72"/>
      <c r="AY129" s="69"/>
      <c r="AZ129" s="69"/>
      <c r="BA129" s="69"/>
      <c r="BB129" s="69"/>
    </row>
    <row r="130" spans="30:54" x14ac:dyDescent="0.2">
      <c r="AD130" s="72"/>
      <c r="AE130" s="72"/>
      <c r="AY130" s="69"/>
      <c r="AZ130" s="69"/>
      <c r="BA130" s="69"/>
      <c r="BB130" s="69"/>
    </row>
    <row r="131" spans="30:54" x14ac:dyDescent="0.2">
      <c r="AD131" s="72"/>
      <c r="AE131" s="72"/>
      <c r="AY131" s="69"/>
      <c r="AZ131" s="69"/>
      <c r="BA131" s="69"/>
      <c r="BB131" s="69"/>
    </row>
    <row r="132" spans="30:54" x14ac:dyDescent="0.2">
      <c r="AD132" s="72"/>
      <c r="AE132" s="72"/>
      <c r="AY132" s="69"/>
      <c r="AZ132" s="69"/>
      <c r="BA132" s="69"/>
      <c r="BB132" s="69"/>
    </row>
    <row r="133" spans="30:54" x14ac:dyDescent="0.2">
      <c r="AD133" s="72"/>
      <c r="AE133" s="72"/>
      <c r="AY133" s="69"/>
      <c r="AZ133" s="69"/>
      <c r="BA133" s="69"/>
      <c r="BB133" s="69"/>
    </row>
    <row r="134" spans="30:54" x14ac:dyDescent="0.2">
      <c r="AD134" s="72"/>
      <c r="AE134" s="72"/>
      <c r="AY134" s="69"/>
      <c r="AZ134" s="69"/>
      <c r="BA134" s="69"/>
      <c r="BB134" s="69"/>
    </row>
    <row r="135" spans="30:54" x14ac:dyDescent="0.2">
      <c r="AD135" s="72"/>
      <c r="AE135" s="72"/>
      <c r="AY135" s="69"/>
      <c r="AZ135" s="69"/>
      <c r="BA135" s="69"/>
      <c r="BB135" s="69"/>
    </row>
    <row r="136" spans="30:54" x14ac:dyDescent="0.2">
      <c r="AD136" s="72"/>
      <c r="AE136" s="72"/>
      <c r="AY136" s="69"/>
      <c r="AZ136" s="69"/>
      <c r="BA136" s="69"/>
      <c r="BB136" s="69"/>
    </row>
    <row r="137" spans="30:54" x14ac:dyDescent="0.2">
      <c r="AD137" s="72"/>
      <c r="AE137" s="72"/>
      <c r="AY137" s="69"/>
      <c r="AZ137" s="69"/>
      <c r="BA137" s="69"/>
      <c r="BB137" s="69"/>
    </row>
    <row r="138" spans="30:54" x14ac:dyDescent="0.2">
      <c r="AD138" s="72"/>
      <c r="AE138" s="72"/>
      <c r="AY138" s="69"/>
      <c r="AZ138" s="69"/>
      <c r="BA138" s="69"/>
      <c r="BB138" s="69"/>
    </row>
    <row r="139" spans="30:54" x14ac:dyDescent="0.2">
      <c r="AD139" s="72"/>
      <c r="AE139" s="72"/>
      <c r="AY139" s="69"/>
      <c r="AZ139" s="69"/>
      <c r="BA139" s="69"/>
      <c r="BB139" s="69"/>
    </row>
    <row r="140" spans="30:54" x14ac:dyDescent="0.2">
      <c r="AD140" s="72"/>
      <c r="AE140" s="72"/>
      <c r="AY140" s="69"/>
      <c r="AZ140" s="69"/>
      <c r="BA140" s="69"/>
      <c r="BB140" s="69"/>
    </row>
    <row r="141" spans="30:54" x14ac:dyDescent="0.2">
      <c r="AD141" s="72"/>
      <c r="AE141" s="72"/>
      <c r="AY141" s="69"/>
      <c r="AZ141" s="69"/>
      <c r="BA141" s="69"/>
      <c r="BB141" s="69"/>
    </row>
    <row r="142" spans="30:54" x14ac:dyDescent="0.2">
      <c r="AD142" s="72"/>
      <c r="AE142" s="72"/>
      <c r="AY142" s="69"/>
      <c r="AZ142" s="69"/>
      <c r="BA142" s="69"/>
      <c r="BB142" s="69"/>
    </row>
    <row r="143" spans="30:54" x14ac:dyDescent="0.2">
      <c r="AD143" s="72"/>
      <c r="AE143" s="72"/>
      <c r="AY143" s="69"/>
      <c r="AZ143" s="69"/>
      <c r="BA143" s="69"/>
      <c r="BB143" s="69"/>
    </row>
    <row r="144" spans="30:54" x14ac:dyDescent="0.2">
      <c r="AD144" s="72"/>
      <c r="AE144" s="72"/>
      <c r="AY144" s="69"/>
      <c r="AZ144" s="69"/>
      <c r="BA144" s="69"/>
      <c r="BB144" s="69"/>
    </row>
    <row r="145" spans="30:54" x14ac:dyDescent="0.2">
      <c r="AD145" s="72"/>
      <c r="AE145" s="72"/>
      <c r="AY145" s="69"/>
      <c r="AZ145" s="69"/>
      <c r="BA145" s="69"/>
      <c r="BB145" s="69"/>
    </row>
    <row r="146" spans="30:54" x14ac:dyDescent="0.2">
      <c r="AD146" s="72"/>
      <c r="AE146" s="72"/>
      <c r="AY146" s="69"/>
      <c r="AZ146" s="69"/>
      <c r="BA146" s="69"/>
      <c r="BB146" s="69"/>
    </row>
    <row r="147" spans="30:54" x14ac:dyDescent="0.2">
      <c r="AD147" s="72"/>
      <c r="AE147" s="72"/>
      <c r="AY147" s="69"/>
      <c r="AZ147" s="69"/>
      <c r="BA147" s="69"/>
      <c r="BB147" s="69"/>
    </row>
    <row r="148" spans="30:54" x14ac:dyDescent="0.2">
      <c r="AD148" s="72"/>
      <c r="AE148" s="72"/>
      <c r="AY148" s="69"/>
      <c r="AZ148" s="69"/>
      <c r="BA148" s="69"/>
      <c r="BB148" s="69"/>
    </row>
    <row r="149" spans="30:54" x14ac:dyDescent="0.2">
      <c r="AD149" s="72"/>
      <c r="AE149" s="72"/>
      <c r="AY149" s="69"/>
      <c r="AZ149" s="69"/>
      <c r="BA149" s="69"/>
      <c r="BB149" s="69"/>
    </row>
    <row r="150" spans="30:54" x14ac:dyDescent="0.2">
      <c r="AD150" s="72"/>
      <c r="AE150" s="72"/>
      <c r="AY150" s="69"/>
      <c r="AZ150" s="69"/>
      <c r="BA150" s="69"/>
      <c r="BB150" s="69"/>
    </row>
    <row r="151" spans="30:54" x14ac:dyDescent="0.2">
      <c r="AD151" s="72"/>
      <c r="AE151" s="72"/>
      <c r="AY151" s="69"/>
      <c r="AZ151" s="69"/>
      <c r="BA151" s="69"/>
      <c r="BB151" s="69"/>
    </row>
    <row r="152" spans="30:54" x14ac:dyDescent="0.2">
      <c r="AD152" s="72"/>
      <c r="AE152" s="72"/>
      <c r="AY152" s="69"/>
      <c r="AZ152" s="69"/>
      <c r="BA152" s="69"/>
      <c r="BB152" s="69"/>
    </row>
    <row r="153" spans="30:54" x14ac:dyDescent="0.2">
      <c r="AD153" s="72"/>
      <c r="AE153" s="72"/>
      <c r="AY153" s="69"/>
      <c r="AZ153" s="69"/>
      <c r="BA153" s="69"/>
      <c r="BB153" s="69"/>
    </row>
    <row r="154" spans="30:54" x14ac:dyDescent="0.2">
      <c r="AD154" s="72"/>
      <c r="AE154" s="72"/>
      <c r="AY154" s="69"/>
      <c r="AZ154" s="69"/>
      <c r="BA154" s="69"/>
      <c r="BB154" s="69"/>
    </row>
    <row r="155" spans="30:54" x14ac:dyDescent="0.2">
      <c r="AY155" s="69"/>
      <c r="AZ155" s="69"/>
      <c r="BA155" s="69"/>
      <c r="BB155" s="69"/>
    </row>
    <row r="156" spans="30:54" x14ac:dyDescent="0.2">
      <c r="AD156" s="72"/>
      <c r="AE156" s="72"/>
      <c r="AY156" s="69"/>
      <c r="AZ156" s="69"/>
      <c r="BA156" s="69"/>
      <c r="BB156" s="69"/>
    </row>
    <row r="157" spans="30:54" x14ac:dyDescent="0.2">
      <c r="AY157" s="69"/>
      <c r="AZ157" s="69"/>
      <c r="BA157" s="69"/>
      <c r="BB157" s="69"/>
    </row>
    <row r="158" spans="30:54" x14ac:dyDescent="0.2">
      <c r="AY158" s="69"/>
      <c r="AZ158" s="69"/>
      <c r="BA158" s="69"/>
      <c r="BB158" s="69"/>
    </row>
    <row r="159" spans="30:54" x14ac:dyDescent="0.2">
      <c r="AY159" s="69"/>
      <c r="AZ159" s="69"/>
      <c r="BA159" s="69"/>
      <c r="BB159" s="69"/>
    </row>
    <row r="160" spans="30:54" x14ac:dyDescent="0.2">
      <c r="AY160" s="69"/>
      <c r="AZ160" s="69"/>
      <c r="BA160" s="69"/>
      <c r="BB160" s="69"/>
    </row>
    <row r="161" spans="51:54" x14ac:dyDescent="0.2">
      <c r="AY161" s="69"/>
      <c r="AZ161" s="69"/>
      <c r="BA161" s="69"/>
      <c r="BB161" s="69"/>
    </row>
    <row r="162" spans="51:54" x14ac:dyDescent="0.2">
      <c r="AY162" s="69"/>
      <c r="AZ162" s="69"/>
      <c r="BA162" s="69"/>
      <c r="BB162" s="69"/>
    </row>
    <row r="163" spans="51:54" x14ac:dyDescent="0.2">
      <c r="AY163" s="69"/>
      <c r="AZ163" s="69"/>
      <c r="BA163" s="69"/>
      <c r="BB163" s="69"/>
    </row>
    <row r="164" spans="51:54" x14ac:dyDescent="0.2">
      <c r="AY164" s="69"/>
      <c r="AZ164" s="69"/>
      <c r="BA164" s="69"/>
      <c r="BB164" s="69"/>
    </row>
    <row r="165" spans="51:54" x14ac:dyDescent="0.2">
      <c r="AY165" s="69"/>
      <c r="AZ165" s="69"/>
      <c r="BA165" s="69"/>
      <c r="BB165" s="69"/>
    </row>
    <row r="166" spans="51:54" x14ac:dyDescent="0.2">
      <c r="AY166" s="69"/>
      <c r="AZ166" s="69"/>
      <c r="BA166" s="69"/>
      <c r="BB166" s="69"/>
    </row>
    <row r="167" spans="51:54" x14ac:dyDescent="0.2">
      <c r="AY167" s="69"/>
      <c r="AZ167" s="69"/>
      <c r="BA167" s="69"/>
      <c r="BB167" s="69"/>
    </row>
    <row r="168" spans="51:54" x14ac:dyDescent="0.2">
      <c r="AY168" s="69"/>
      <c r="AZ168" s="69"/>
      <c r="BA168" s="69"/>
      <c r="BB168" s="69"/>
    </row>
    <row r="169" spans="51:54" x14ac:dyDescent="0.2">
      <c r="AY169" s="69"/>
      <c r="AZ169" s="69"/>
      <c r="BA169" s="69"/>
      <c r="BB169" s="69"/>
    </row>
    <row r="170" spans="51:54" x14ac:dyDescent="0.2">
      <c r="AY170" s="69"/>
      <c r="AZ170" s="69"/>
      <c r="BA170" s="69"/>
      <c r="BB170" s="69"/>
    </row>
    <row r="171" spans="51:54" x14ac:dyDescent="0.2">
      <c r="AY171" s="69"/>
      <c r="AZ171" s="69"/>
      <c r="BA171" s="69"/>
      <c r="BB171" s="69"/>
    </row>
    <row r="172" spans="51:54" x14ac:dyDescent="0.2">
      <c r="AY172" s="69"/>
      <c r="AZ172" s="69"/>
      <c r="BA172" s="69"/>
      <c r="BB172" s="69"/>
    </row>
    <row r="173" spans="51:54" x14ac:dyDescent="0.2">
      <c r="AY173" s="69"/>
      <c r="AZ173" s="69"/>
      <c r="BA173" s="69"/>
      <c r="BB173" s="69"/>
    </row>
    <row r="174" spans="51:54" x14ac:dyDescent="0.2">
      <c r="AY174" s="69"/>
      <c r="AZ174" s="69"/>
      <c r="BA174" s="69"/>
      <c r="BB174" s="69"/>
    </row>
    <row r="175" spans="51:54" x14ac:dyDescent="0.2">
      <c r="AY175" s="69"/>
      <c r="AZ175" s="69"/>
      <c r="BA175" s="69"/>
      <c r="BB175" s="69"/>
    </row>
    <row r="176" spans="51:54" x14ac:dyDescent="0.2">
      <c r="AY176" s="69"/>
      <c r="AZ176" s="69"/>
      <c r="BA176" s="69"/>
      <c r="BB176" s="69"/>
    </row>
    <row r="177" spans="51:54" x14ac:dyDescent="0.2">
      <c r="AY177" s="69"/>
      <c r="AZ177" s="69"/>
      <c r="BA177" s="69"/>
      <c r="BB177" s="69"/>
    </row>
    <row r="178" spans="51:54" x14ac:dyDescent="0.2">
      <c r="AY178" s="69"/>
      <c r="AZ178" s="69"/>
      <c r="BA178" s="69"/>
      <c r="BB178" s="69"/>
    </row>
    <row r="179" spans="51:54" x14ac:dyDescent="0.2">
      <c r="AY179" s="69"/>
      <c r="AZ179" s="69"/>
      <c r="BA179" s="69"/>
      <c r="BB179" s="69"/>
    </row>
    <row r="180" spans="51:54" x14ac:dyDescent="0.2">
      <c r="AY180" s="69"/>
      <c r="AZ180" s="69"/>
      <c r="BA180" s="69"/>
      <c r="BB180" s="69"/>
    </row>
    <row r="181" spans="51:54" x14ac:dyDescent="0.2">
      <c r="AY181" s="69"/>
      <c r="AZ181" s="69"/>
      <c r="BA181" s="69"/>
      <c r="BB181" s="69"/>
    </row>
    <row r="182" spans="51:54" x14ac:dyDescent="0.2">
      <c r="AY182" s="69"/>
      <c r="AZ182" s="69"/>
      <c r="BA182" s="69"/>
      <c r="BB182" s="69"/>
    </row>
    <row r="183" spans="51:54" x14ac:dyDescent="0.2">
      <c r="AY183" s="69"/>
      <c r="AZ183" s="69"/>
      <c r="BA183" s="69"/>
      <c r="BB183" s="69"/>
    </row>
    <row r="184" spans="51:54" x14ac:dyDescent="0.2">
      <c r="AY184" s="69"/>
      <c r="AZ184" s="69"/>
      <c r="BA184" s="69"/>
      <c r="BB184" s="69"/>
    </row>
    <row r="185" spans="51:54" x14ac:dyDescent="0.2">
      <c r="AY185" s="69"/>
      <c r="AZ185" s="69"/>
      <c r="BA185" s="69"/>
      <c r="BB185" s="69"/>
    </row>
    <row r="186" spans="51:54" x14ac:dyDescent="0.2">
      <c r="AY186" s="69"/>
      <c r="AZ186" s="69"/>
      <c r="BA186" s="69"/>
      <c r="BB186" s="69"/>
    </row>
    <row r="187" spans="51:54" x14ac:dyDescent="0.2">
      <c r="AY187" s="69"/>
      <c r="AZ187" s="69"/>
      <c r="BA187" s="69"/>
      <c r="BB187" s="69"/>
    </row>
    <row r="188" spans="51:54" x14ac:dyDescent="0.2">
      <c r="AY188" s="69"/>
      <c r="AZ188" s="69"/>
      <c r="BA188" s="69"/>
      <c r="BB188" s="69"/>
    </row>
    <row r="189" spans="51:54" x14ac:dyDescent="0.2">
      <c r="AY189" s="69"/>
      <c r="AZ189" s="69"/>
      <c r="BA189" s="69"/>
      <c r="BB189" s="69"/>
    </row>
    <row r="190" spans="51:54" x14ac:dyDescent="0.2">
      <c r="AY190" s="69"/>
      <c r="AZ190" s="69"/>
      <c r="BA190" s="69"/>
      <c r="BB190" s="69"/>
    </row>
    <row r="191" spans="51:54" x14ac:dyDescent="0.2">
      <c r="AY191" s="69"/>
      <c r="AZ191" s="69"/>
      <c r="BA191" s="69"/>
      <c r="BB191" s="69"/>
    </row>
    <row r="192" spans="51:54" x14ac:dyDescent="0.2">
      <c r="AY192" s="69"/>
      <c r="AZ192" s="69"/>
      <c r="BA192" s="69"/>
      <c r="BB192" s="69"/>
    </row>
    <row r="193" spans="51:54" x14ac:dyDescent="0.2">
      <c r="AY193" s="69"/>
      <c r="AZ193" s="69"/>
      <c r="BA193" s="69"/>
      <c r="BB193" s="69"/>
    </row>
    <row r="194" spans="51:54" x14ac:dyDescent="0.2">
      <c r="AY194" s="69"/>
      <c r="AZ194" s="69"/>
      <c r="BA194" s="69"/>
      <c r="BB194" s="69"/>
    </row>
    <row r="195" spans="51:54" x14ac:dyDescent="0.2">
      <c r="AY195" s="69"/>
      <c r="AZ195" s="69"/>
      <c r="BA195" s="69"/>
      <c r="BB195" s="69"/>
    </row>
    <row r="196" spans="51:54" x14ac:dyDescent="0.2">
      <c r="AY196" s="69"/>
      <c r="AZ196" s="69"/>
      <c r="BA196" s="69"/>
      <c r="BB196" s="69"/>
    </row>
    <row r="197" spans="51:54" x14ac:dyDescent="0.2">
      <c r="AY197" s="69"/>
      <c r="AZ197" s="69"/>
      <c r="BA197" s="69"/>
      <c r="BB197" s="69"/>
    </row>
    <row r="198" spans="51:54" x14ac:dyDescent="0.2">
      <c r="AY198" s="69"/>
      <c r="AZ198" s="69"/>
      <c r="BA198" s="69"/>
      <c r="BB198" s="69"/>
    </row>
    <row r="199" spans="51:54" x14ac:dyDescent="0.2">
      <c r="AY199" s="69"/>
      <c r="AZ199" s="69"/>
      <c r="BA199" s="69"/>
      <c r="BB199" s="69"/>
    </row>
    <row r="200" spans="51:54" x14ac:dyDescent="0.2">
      <c r="AY200" s="69"/>
      <c r="AZ200" s="69"/>
      <c r="BA200" s="69"/>
      <c r="BB200" s="69"/>
    </row>
    <row r="201" spans="51:54" x14ac:dyDescent="0.2">
      <c r="AY201" s="69"/>
      <c r="AZ201" s="69"/>
      <c r="BA201" s="69"/>
      <c r="BB201" s="69"/>
    </row>
    <row r="202" spans="51:54" x14ac:dyDescent="0.2">
      <c r="AY202" s="69"/>
      <c r="AZ202" s="69"/>
      <c r="BA202" s="69"/>
      <c r="BB202" s="69"/>
    </row>
    <row r="203" spans="51:54" x14ac:dyDescent="0.2">
      <c r="AY203" s="69"/>
      <c r="AZ203" s="69"/>
      <c r="BA203" s="69"/>
      <c r="BB203" s="69"/>
    </row>
    <row r="204" spans="51:54" x14ac:dyDescent="0.2">
      <c r="AY204" s="69"/>
      <c r="AZ204" s="69"/>
      <c r="BA204" s="69"/>
      <c r="BB204" s="69"/>
    </row>
    <row r="205" spans="51:54" x14ac:dyDescent="0.2">
      <c r="AY205" s="69"/>
      <c r="AZ205" s="69"/>
      <c r="BA205" s="69"/>
      <c r="BB205" s="69"/>
    </row>
    <row r="206" spans="51:54" x14ac:dyDescent="0.2">
      <c r="AY206" s="69"/>
      <c r="AZ206" s="69"/>
      <c r="BA206" s="69"/>
      <c r="BB206" s="69"/>
    </row>
    <row r="207" spans="51:54" x14ac:dyDescent="0.2">
      <c r="AY207" s="69"/>
      <c r="AZ207" s="69"/>
      <c r="BA207" s="69"/>
      <c r="BB207" s="69"/>
    </row>
    <row r="208" spans="51:54" x14ac:dyDescent="0.2">
      <c r="AY208" s="69"/>
      <c r="AZ208" s="69"/>
      <c r="BA208" s="69"/>
      <c r="BB208" s="69"/>
    </row>
    <row r="209" spans="51:54" x14ac:dyDescent="0.2">
      <c r="AY209" s="69"/>
      <c r="AZ209" s="69"/>
      <c r="BA209" s="69"/>
      <c r="BB209" s="69"/>
    </row>
    <row r="210" spans="51:54" x14ac:dyDescent="0.2">
      <c r="AY210" s="69"/>
      <c r="AZ210" s="69"/>
      <c r="BA210" s="69"/>
      <c r="BB210" s="69"/>
    </row>
    <row r="211" spans="51:54" x14ac:dyDescent="0.2">
      <c r="AY211" s="69"/>
      <c r="AZ211" s="69"/>
      <c r="BA211" s="69"/>
      <c r="BB211" s="69"/>
    </row>
    <row r="212" spans="51:54" x14ac:dyDescent="0.2">
      <c r="AY212" s="69"/>
      <c r="AZ212" s="69"/>
      <c r="BA212" s="69"/>
      <c r="BB212" s="69"/>
    </row>
    <row r="213" spans="51:54" x14ac:dyDescent="0.2">
      <c r="AY213" s="69"/>
      <c r="AZ213" s="69"/>
      <c r="BA213" s="69"/>
      <c r="BB213" s="69"/>
    </row>
    <row r="214" spans="51:54" x14ac:dyDescent="0.2">
      <c r="AY214" s="69"/>
      <c r="AZ214" s="69"/>
      <c r="BA214" s="69"/>
      <c r="BB214" s="69"/>
    </row>
    <row r="215" spans="51:54" x14ac:dyDescent="0.2">
      <c r="AY215" s="69"/>
      <c r="AZ215" s="69"/>
      <c r="BA215" s="69"/>
      <c r="BB215" s="69"/>
    </row>
    <row r="216" spans="51:54" x14ac:dyDescent="0.2">
      <c r="AY216" s="69"/>
      <c r="AZ216" s="69"/>
      <c r="BA216" s="69"/>
      <c r="BB216" s="69"/>
    </row>
    <row r="217" spans="51:54" x14ac:dyDescent="0.2">
      <c r="AY217" s="69"/>
      <c r="AZ217" s="69"/>
      <c r="BA217" s="69"/>
      <c r="BB217" s="69"/>
    </row>
    <row r="218" spans="51:54" x14ac:dyDescent="0.2">
      <c r="AY218" s="69"/>
      <c r="AZ218" s="69"/>
      <c r="BA218" s="69"/>
      <c r="BB218" s="69"/>
    </row>
    <row r="219" spans="51:54" x14ac:dyDescent="0.2">
      <c r="AY219" s="69"/>
      <c r="AZ219" s="69"/>
      <c r="BA219" s="69"/>
      <c r="BB219" s="69"/>
    </row>
    <row r="220" spans="51:54" x14ac:dyDescent="0.2">
      <c r="AY220" s="69"/>
      <c r="AZ220" s="69"/>
      <c r="BA220" s="69"/>
      <c r="BB220" s="69"/>
    </row>
    <row r="221" spans="51:54" x14ac:dyDescent="0.2">
      <c r="AY221" s="69"/>
      <c r="AZ221" s="69"/>
      <c r="BA221" s="69"/>
      <c r="BB221" s="69"/>
    </row>
    <row r="222" spans="51:54" x14ac:dyDescent="0.2">
      <c r="AY222" s="69"/>
      <c r="AZ222" s="69"/>
      <c r="BA222" s="69"/>
      <c r="BB222" s="69"/>
    </row>
    <row r="223" spans="51:54" x14ac:dyDescent="0.2">
      <c r="AY223" s="69"/>
      <c r="AZ223" s="69"/>
      <c r="BA223" s="69"/>
      <c r="BB223" s="69"/>
    </row>
    <row r="224" spans="51:54" x14ac:dyDescent="0.2">
      <c r="AY224" s="69"/>
      <c r="AZ224" s="69"/>
      <c r="BA224" s="69"/>
      <c r="BB224" s="69"/>
    </row>
    <row r="225" spans="51:54" x14ac:dyDescent="0.2">
      <c r="AY225" s="69"/>
      <c r="AZ225" s="69"/>
      <c r="BA225" s="69"/>
      <c r="BB225" s="69"/>
    </row>
    <row r="226" spans="51:54" x14ac:dyDescent="0.2">
      <c r="AY226" s="69"/>
      <c r="AZ226" s="69"/>
      <c r="BA226" s="69"/>
      <c r="BB226" s="69"/>
    </row>
    <row r="227" spans="51:54" x14ac:dyDescent="0.2">
      <c r="AY227" s="69"/>
      <c r="AZ227" s="69"/>
      <c r="BA227" s="69"/>
      <c r="BB227" s="69"/>
    </row>
    <row r="228" spans="51:54" x14ac:dyDescent="0.2">
      <c r="AY228" s="69"/>
      <c r="AZ228" s="69"/>
      <c r="BA228" s="69"/>
      <c r="BB228" s="69"/>
    </row>
    <row r="229" spans="51:54" x14ac:dyDescent="0.2">
      <c r="AY229" s="69"/>
      <c r="AZ229" s="69"/>
      <c r="BA229" s="69"/>
      <c r="BB229" s="69"/>
    </row>
    <row r="230" spans="51:54" x14ac:dyDescent="0.2">
      <c r="AY230" s="69"/>
      <c r="AZ230" s="69"/>
      <c r="BA230" s="69"/>
      <c r="BB230" s="69"/>
    </row>
    <row r="231" spans="51:54" x14ac:dyDescent="0.2">
      <c r="AY231" s="69"/>
      <c r="AZ231" s="69"/>
      <c r="BA231" s="69"/>
      <c r="BB231" s="69"/>
    </row>
    <row r="232" spans="51:54" x14ac:dyDescent="0.2">
      <c r="AY232" s="69"/>
      <c r="AZ232" s="69"/>
      <c r="BA232" s="69"/>
      <c r="BB232" s="69"/>
    </row>
    <row r="233" spans="51:54" x14ac:dyDescent="0.2">
      <c r="AY233" s="69"/>
      <c r="AZ233" s="69"/>
      <c r="BA233" s="69"/>
      <c r="BB233" s="69"/>
    </row>
    <row r="234" spans="51:54" x14ac:dyDescent="0.2">
      <c r="AY234" s="69"/>
      <c r="AZ234" s="69"/>
      <c r="BA234" s="69"/>
      <c r="BB234" s="69"/>
    </row>
    <row r="235" spans="51:54" x14ac:dyDescent="0.2">
      <c r="AY235" s="69"/>
      <c r="AZ235" s="69"/>
      <c r="BA235" s="69"/>
      <c r="BB235" s="69"/>
    </row>
    <row r="236" spans="51:54" x14ac:dyDescent="0.2">
      <c r="AY236" s="69"/>
      <c r="AZ236" s="69"/>
      <c r="BA236" s="69"/>
      <c r="BB236" s="69"/>
    </row>
    <row r="237" spans="51:54" x14ac:dyDescent="0.2">
      <c r="AY237" s="69"/>
      <c r="AZ237" s="69"/>
      <c r="BA237" s="69"/>
      <c r="BB237" s="69"/>
    </row>
    <row r="238" spans="51:54" x14ac:dyDescent="0.2">
      <c r="AY238" s="69"/>
      <c r="AZ238" s="69"/>
      <c r="BA238" s="69"/>
      <c r="BB238" s="69"/>
    </row>
    <row r="239" spans="51:54" x14ac:dyDescent="0.2">
      <c r="AY239" s="69"/>
      <c r="AZ239" s="69"/>
      <c r="BA239" s="69"/>
      <c r="BB239" s="69"/>
    </row>
    <row r="240" spans="51:54" x14ac:dyDescent="0.2">
      <c r="AY240" s="69"/>
      <c r="AZ240" s="69"/>
      <c r="BA240" s="69"/>
      <c r="BB240" s="69"/>
    </row>
    <row r="241" spans="51:54" x14ac:dyDescent="0.2">
      <c r="AY241" s="69"/>
      <c r="AZ241" s="69"/>
      <c r="BA241" s="69"/>
      <c r="BB241" s="69"/>
    </row>
    <row r="242" spans="51:54" x14ac:dyDescent="0.2">
      <c r="AY242" s="69"/>
      <c r="AZ242" s="69"/>
      <c r="BA242" s="69"/>
      <c r="BB242" s="69"/>
    </row>
    <row r="243" spans="51:54" x14ac:dyDescent="0.2">
      <c r="AY243" s="69"/>
      <c r="AZ243" s="69"/>
      <c r="BA243" s="69"/>
      <c r="BB243" s="69"/>
    </row>
    <row r="244" spans="51:54" x14ac:dyDescent="0.2">
      <c r="AY244" s="69"/>
      <c r="AZ244" s="69"/>
      <c r="BA244" s="69"/>
      <c r="BB244" s="69"/>
    </row>
    <row r="245" spans="51:54" x14ac:dyDescent="0.2">
      <c r="AY245" s="69"/>
      <c r="AZ245" s="69"/>
      <c r="BA245" s="69"/>
      <c r="BB245" s="69"/>
    </row>
    <row r="246" spans="51:54" x14ac:dyDescent="0.2">
      <c r="AY246" s="69"/>
      <c r="AZ246" s="69"/>
      <c r="BA246" s="69"/>
      <c r="BB246" s="69"/>
    </row>
    <row r="247" spans="51:54" x14ac:dyDescent="0.2">
      <c r="AY247" s="69"/>
      <c r="AZ247" s="69"/>
      <c r="BA247" s="69"/>
      <c r="BB247" s="69"/>
    </row>
    <row r="248" spans="51:54" x14ac:dyDescent="0.2">
      <c r="AY248" s="69"/>
      <c r="AZ248" s="69"/>
      <c r="BA248" s="69"/>
      <c r="BB248" s="69"/>
    </row>
    <row r="249" spans="51:54" x14ac:dyDescent="0.2">
      <c r="AY249" s="69"/>
      <c r="AZ249" s="69"/>
      <c r="BA249" s="69"/>
      <c r="BB249" s="69"/>
    </row>
    <row r="250" spans="51:54" x14ac:dyDescent="0.2">
      <c r="AY250" s="69"/>
      <c r="AZ250" s="69"/>
      <c r="BA250" s="69"/>
      <c r="BB250" s="69"/>
    </row>
    <row r="251" spans="51:54" x14ac:dyDescent="0.2">
      <c r="AY251" s="69"/>
      <c r="AZ251" s="69"/>
      <c r="BA251" s="69"/>
      <c r="BB251" s="69"/>
    </row>
    <row r="252" spans="51:54" x14ac:dyDescent="0.2">
      <c r="AY252" s="69"/>
      <c r="AZ252" s="69"/>
      <c r="BA252" s="69"/>
      <c r="BB252" s="69"/>
    </row>
    <row r="253" spans="51:54" x14ac:dyDescent="0.2">
      <c r="AY253" s="69"/>
      <c r="AZ253" s="69"/>
      <c r="BA253" s="69"/>
      <c r="BB253" s="69"/>
    </row>
    <row r="254" spans="51:54" x14ac:dyDescent="0.2">
      <c r="AY254" s="69"/>
      <c r="AZ254" s="69"/>
      <c r="BA254" s="69"/>
      <c r="BB254" s="69"/>
    </row>
    <row r="255" spans="51:54" x14ac:dyDescent="0.2">
      <c r="AY255" s="69"/>
      <c r="AZ255" s="69"/>
      <c r="BA255" s="69"/>
      <c r="BB255" s="69"/>
    </row>
    <row r="256" spans="51:54" x14ac:dyDescent="0.2">
      <c r="AY256" s="69"/>
      <c r="AZ256" s="69"/>
      <c r="BA256" s="69"/>
      <c r="BB256" s="69"/>
    </row>
    <row r="257" spans="51:54" x14ac:dyDescent="0.2">
      <c r="AY257" s="69"/>
      <c r="AZ257" s="69"/>
      <c r="BA257" s="69"/>
      <c r="BB257" s="69"/>
    </row>
    <row r="258" spans="51:54" x14ac:dyDescent="0.2">
      <c r="AY258" s="69"/>
      <c r="AZ258" s="69"/>
      <c r="BA258" s="69"/>
      <c r="BB258" s="69"/>
    </row>
    <row r="259" spans="51:54" x14ac:dyDescent="0.2">
      <c r="AY259" s="69"/>
      <c r="AZ259" s="69"/>
      <c r="BA259" s="69"/>
      <c r="BB259" s="69"/>
    </row>
    <row r="260" spans="51:54" x14ac:dyDescent="0.2">
      <c r="AY260" s="69"/>
      <c r="AZ260" s="69"/>
      <c r="BA260" s="69"/>
      <c r="BB260" s="69"/>
    </row>
    <row r="261" spans="51:54" x14ac:dyDescent="0.2">
      <c r="AY261" s="69"/>
      <c r="AZ261" s="69"/>
      <c r="BA261" s="69"/>
      <c r="BB261" s="69"/>
    </row>
    <row r="262" spans="51:54" x14ac:dyDescent="0.2">
      <c r="AY262" s="69"/>
      <c r="AZ262" s="69"/>
      <c r="BA262" s="69"/>
      <c r="BB262" s="69"/>
    </row>
    <row r="263" spans="51:54" x14ac:dyDescent="0.2">
      <c r="AY263" s="69"/>
      <c r="AZ263" s="69"/>
      <c r="BA263" s="69"/>
      <c r="BB263" s="69"/>
    </row>
    <row r="264" spans="51:54" x14ac:dyDescent="0.2">
      <c r="AY264" s="69"/>
      <c r="AZ264" s="69"/>
      <c r="BA264" s="69"/>
      <c r="BB264" s="69"/>
    </row>
    <row r="265" spans="51:54" x14ac:dyDescent="0.2">
      <c r="AY265" s="69"/>
      <c r="AZ265" s="69"/>
      <c r="BA265" s="69"/>
      <c r="BB265" s="69"/>
    </row>
    <row r="266" spans="51:54" x14ac:dyDescent="0.2">
      <c r="AY266" s="69"/>
      <c r="AZ266" s="69"/>
      <c r="BA266" s="69"/>
      <c r="BB266" s="69"/>
    </row>
    <row r="267" spans="51:54" x14ac:dyDescent="0.2">
      <c r="AY267" s="69"/>
      <c r="AZ267" s="69"/>
      <c r="BA267" s="69"/>
      <c r="BB267" s="69"/>
    </row>
    <row r="268" spans="51:54" x14ac:dyDescent="0.2">
      <c r="AY268" s="69"/>
      <c r="AZ268" s="69"/>
      <c r="BA268" s="69"/>
      <c r="BB268" s="69"/>
    </row>
    <row r="269" spans="51:54" x14ac:dyDescent="0.2">
      <c r="AY269" s="69"/>
      <c r="AZ269" s="69"/>
      <c r="BA269" s="69"/>
      <c r="BB269" s="69"/>
    </row>
    <row r="270" spans="51:54" x14ac:dyDescent="0.2">
      <c r="AY270" s="69"/>
      <c r="AZ270" s="69"/>
      <c r="BA270" s="69"/>
      <c r="BB270" s="69"/>
    </row>
    <row r="271" spans="51:54" x14ac:dyDescent="0.2">
      <c r="AY271" s="69"/>
      <c r="AZ271" s="69"/>
      <c r="BA271" s="69"/>
      <c r="BB271" s="69"/>
    </row>
    <row r="272" spans="51:54" x14ac:dyDescent="0.2">
      <c r="AY272" s="69"/>
      <c r="AZ272" s="69"/>
      <c r="BA272" s="69"/>
      <c r="BB272" s="69"/>
    </row>
    <row r="273" spans="51:54" x14ac:dyDescent="0.2">
      <c r="AY273" s="69"/>
      <c r="AZ273" s="69"/>
      <c r="BA273" s="69"/>
      <c r="BB273" s="69"/>
    </row>
    <row r="274" spans="51:54" x14ac:dyDescent="0.2">
      <c r="AY274" s="69"/>
      <c r="AZ274" s="69"/>
      <c r="BA274" s="69"/>
      <c r="BB274" s="69"/>
    </row>
    <row r="275" spans="51:54" x14ac:dyDescent="0.2">
      <c r="AY275" s="69"/>
      <c r="AZ275" s="69"/>
      <c r="BA275" s="69"/>
      <c r="BB275" s="69"/>
    </row>
    <row r="276" spans="51:54" x14ac:dyDescent="0.2">
      <c r="AY276" s="69"/>
      <c r="AZ276" s="69"/>
      <c r="BA276" s="69"/>
      <c r="BB276" s="69"/>
    </row>
    <row r="277" spans="51:54" x14ac:dyDescent="0.2">
      <c r="AY277" s="69"/>
      <c r="AZ277" s="69"/>
      <c r="BA277" s="69"/>
      <c r="BB277" s="69"/>
    </row>
    <row r="278" spans="51:54" x14ac:dyDescent="0.2">
      <c r="AY278" s="69"/>
      <c r="AZ278" s="69"/>
      <c r="BA278" s="69"/>
      <c r="BB278" s="69"/>
    </row>
    <row r="279" spans="51:54" x14ac:dyDescent="0.2">
      <c r="AY279" s="69"/>
      <c r="AZ279" s="69"/>
      <c r="BA279" s="69"/>
      <c r="BB279" s="69"/>
    </row>
    <row r="280" spans="51:54" x14ac:dyDescent="0.2">
      <c r="AY280" s="69"/>
      <c r="AZ280" s="69"/>
      <c r="BA280" s="69"/>
      <c r="BB280" s="69"/>
    </row>
    <row r="281" spans="51:54" x14ac:dyDescent="0.2">
      <c r="AY281" s="69"/>
      <c r="AZ281" s="69"/>
      <c r="BA281" s="69"/>
      <c r="BB281" s="69"/>
    </row>
    <row r="282" spans="51:54" x14ac:dyDescent="0.2">
      <c r="AY282" s="69"/>
      <c r="AZ282" s="69"/>
      <c r="BA282" s="69"/>
      <c r="BB282" s="69"/>
    </row>
    <row r="283" spans="51:54" x14ac:dyDescent="0.2">
      <c r="AY283" s="69"/>
      <c r="AZ283" s="69"/>
      <c r="BA283" s="69"/>
      <c r="BB283" s="69"/>
    </row>
    <row r="284" spans="51:54" x14ac:dyDescent="0.2">
      <c r="AY284" s="69"/>
      <c r="AZ284" s="69"/>
      <c r="BA284" s="69"/>
      <c r="BB284" s="69"/>
    </row>
    <row r="285" spans="51:54" x14ac:dyDescent="0.2">
      <c r="AY285" s="69"/>
      <c r="AZ285" s="69"/>
      <c r="BA285" s="69"/>
      <c r="BB285" s="69"/>
    </row>
    <row r="286" spans="51:54" x14ac:dyDescent="0.2">
      <c r="AY286" s="69"/>
      <c r="AZ286" s="69"/>
      <c r="BA286" s="69"/>
      <c r="BB286" s="69"/>
    </row>
    <row r="287" spans="51:54" x14ac:dyDescent="0.2">
      <c r="AY287" s="69"/>
      <c r="AZ287" s="69"/>
      <c r="BA287" s="69"/>
      <c r="BB287" s="69"/>
    </row>
    <row r="288" spans="51:54" x14ac:dyDescent="0.2">
      <c r="AY288" s="69"/>
      <c r="AZ288" s="69"/>
      <c r="BA288" s="69"/>
      <c r="BB288" s="69"/>
    </row>
    <row r="289" spans="51:54" x14ac:dyDescent="0.2">
      <c r="AY289" s="69"/>
      <c r="AZ289" s="69"/>
      <c r="BA289" s="69"/>
      <c r="BB289" s="69"/>
    </row>
    <row r="290" spans="51:54" x14ac:dyDescent="0.2">
      <c r="AY290" s="69"/>
      <c r="AZ290" s="69"/>
      <c r="BA290" s="69"/>
      <c r="BB290" s="69"/>
    </row>
    <row r="291" spans="51:54" x14ac:dyDescent="0.2">
      <c r="AY291" s="69"/>
      <c r="AZ291" s="69"/>
      <c r="BA291" s="69"/>
      <c r="BB291" s="69"/>
    </row>
    <row r="292" spans="51:54" x14ac:dyDescent="0.2">
      <c r="AY292" s="69"/>
      <c r="AZ292" s="69"/>
      <c r="BA292" s="69"/>
      <c r="BB292" s="69"/>
    </row>
    <row r="293" spans="51:54" x14ac:dyDescent="0.2">
      <c r="AY293" s="69"/>
      <c r="AZ293" s="69"/>
      <c r="BA293" s="69"/>
      <c r="BB293" s="69"/>
    </row>
    <row r="294" spans="51:54" x14ac:dyDescent="0.2">
      <c r="AY294" s="69"/>
      <c r="AZ294" s="69"/>
      <c r="BA294" s="69"/>
      <c r="BB294" s="69"/>
    </row>
    <row r="295" spans="51:54" x14ac:dyDescent="0.2">
      <c r="AY295" s="69"/>
      <c r="AZ295" s="69"/>
      <c r="BA295" s="69"/>
      <c r="BB295" s="69"/>
    </row>
    <row r="296" spans="51:54" x14ac:dyDescent="0.2">
      <c r="AY296" s="69"/>
      <c r="AZ296" s="69"/>
      <c r="BA296" s="69"/>
      <c r="BB296" s="69"/>
    </row>
    <row r="297" spans="51:54" x14ac:dyDescent="0.2">
      <c r="AY297" s="69"/>
      <c r="AZ297" s="69"/>
      <c r="BA297" s="69"/>
      <c r="BB297" s="69"/>
    </row>
    <row r="298" spans="51:54" x14ac:dyDescent="0.2">
      <c r="AY298" s="69"/>
      <c r="AZ298" s="69"/>
      <c r="BA298" s="69"/>
      <c r="BB298" s="69"/>
    </row>
    <row r="299" spans="51:54" x14ac:dyDescent="0.2">
      <c r="AY299" s="69"/>
      <c r="AZ299" s="69"/>
      <c r="BA299" s="69"/>
      <c r="BB299" s="69"/>
    </row>
    <row r="300" spans="51:54" x14ac:dyDescent="0.2">
      <c r="AY300" s="69"/>
      <c r="AZ300" s="69"/>
      <c r="BA300" s="69"/>
      <c r="BB300" s="69"/>
    </row>
    <row r="301" spans="51:54" x14ac:dyDescent="0.2">
      <c r="AY301" s="69"/>
      <c r="AZ301" s="69"/>
      <c r="BA301" s="69"/>
      <c r="BB301" s="69"/>
    </row>
    <row r="302" spans="51:54" x14ac:dyDescent="0.2">
      <c r="AY302" s="69"/>
      <c r="AZ302" s="69"/>
      <c r="BA302" s="69"/>
      <c r="BB302" s="69"/>
    </row>
    <row r="303" spans="51:54" x14ac:dyDescent="0.2">
      <c r="AY303" s="69"/>
      <c r="AZ303" s="69"/>
      <c r="BA303" s="69"/>
      <c r="BB303" s="69"/>
    </row>
    <row r="304" spans="51:54" x14ac:dyDescent="0.2">
      <c r="AY304" s="69"/>
      <c r="AZ304" s="69"/>
      <c r="BA304" s="69"/>
      <c r="BB304" s="69"/>
    </row>
    <row r="305" spans="51:54" x14ac:dyDescent="0.2">
      <c r="AY305" s="69"/>
      <c r="AZ305" s="69"/>
      <c r="BA305" s="69"/>
      <c r="BB305" s="69"/>
    </row>
    <row r="306" spans="51:54" x14ac:dyDescent="0.2">
      <c r="AY306" s="69"/>
      <c r="AZ306" s="69"/>
      <c r="BA306" s="69"/>
      <c r="BB306" s="69"/>
    </row>
    <row r="307" spans="51:54" x14ac:dyDescent="0.2">
      <c r="AY307" s="69"/>
      <c r="AZ307" s="69"/>
      <c r="BA307" s="69"/>
      <c r="BB307" s="69"/>
    </row>
    <row r="308" spans="51:54" x14ac:dyDescent="0.2">
      <c r="AY308" s="69"/>
      <c r="AZ308" s="69"/>
      <c r="BA308" s="69"/>
      <c r="BB308" s="69"/>
    </row>
    <row r="309" spans="51:54" x14ac:dyDescent="0.2">
      <c r="AY309" s="69"/>
      <c r="AZ309" s="69"/>
      <c r="BA309" s="69"/>
      <c r="BB309" s="69"/>
    </row>
    <row r="310" spans="51:54" x14ac:dyDescent="0.2">
      <c r="AY310" s="69"/>
      <c r="AZ310" s="69"/>
      <c r="BA310" s="69"/>
      <c r="BB310" s="69"/>
    </row>
    <row r="311" spans="51:54" x14ac:dyDescent="0.2">
      <c r="AY311" s="69"/>
      <c r="AZ311" s="69"/>
      <c r="BA311" s="69"/>
      <c r="BB311" s="69"/>
    </row>
    <row r="312" spans="51:54" x14ac:dyDescent="0.2">
      <c r="AY312" s="69"/>
      <c r="AZ312" s="69"/>
      <c r="BA312" s="69"/>
      <c r="BB312" s="69"/>
    </row>
    <row r="313" spans="51:54" x14ac:dyDescent="0.2">
      <c r="AY313" s="69"/>
      <c r="AZ313" s="69"/>
      <c r="BA313" s="69"/>
      <c r="BB313" s="69"/>
    </row>
    <row r="314" spans="51:54" x14ac:dyDescent="0.2">
      <c r="AY314" s="69"/>
      <c r="AZ314" s="69"/>
      <c r="BA314" s="69"/>
      <c r="BB314" s="69"/>
    </row>
    <row r="315" spans="51:54" x14ac:dyDescent="0.2">
      <c r="AY315" s="69"/>
      <c r="AZ315" s="69"/>
      <c r="BA315" s="69"/>
      <c r="BB315" s="69"/>
    </row>
    <row r="316" spans="51:54" x14ac:dyDescent="0.2">
      <c r="AY316" s="69"/>
      <c r="AZ316" s="69"/>
      <c r="BA316" s="69"/>
      <c r="BB316" s="69"/>
    </row>
    <row r="317" spans="51:54" x14ac:dyDescent="0.2">
      <c r="AY317" s="69"/>
      <c r="AZ317" s="69"/>
      <c r="BA317" s="69"/>
      <c r="BB317" s="69"/>
    </row>
    <row r="318" spans="51:54" x14ac:dyDescent="0.2">
      <c r="AY318" s="69"/>
      <c r="AZ318" s="69"/>
      <c r="BA318" s="69"/>
      <c r="BB318" s="69"/>
    </row>
    <row r="319" spans="51:54" x14ac:dyDescent="0.2">
      <c r="AY319" s="69"/>
      <c r="AZ319" s="69"/>
      <c r="BA319" s="69"/>
      <c r="BB319" s="69"/>
    </row>
    <row r="320" spans="51:54" x14ac:dyDescent="0.2">
      <c r="AY320" s="69"/>
      <c r="AZ320" s="69"/>
      <c r="BA320" s="69"/>
      <c r="BB320" s="69"/>
    </row>
    <row r="321" spans="51:54" x14ac:dyDescent="0.2">
      <c r="AY321" s="69"/>
      <c r="AZ321" s="69"/>
      <c r="BA321" s="69"/>
      <c r="BB321" s="69"/>
    </row>
    <row r="322" spans="51:54" x14ac:dyDescent="0.2">
      <c r="AY322" s="69"/>
      <c r="AZ322" s="69"/>
      <c r="BA322" s="69"/>
      <c r="BB322" s="69"/>
    </row>
    <row r="323" spans="51:54" x14ac:dyDescent="0.2">
      <c r="AY323" s="69"/>
      <c r="AZ323" s="69"/>
      <c r="BA323" s="69"/>
      <c r="BB323" s="69"/>
    </row>
    <row r="324" spans="51:54" x14ac:dyDescent="0.2">
      <c r="AY324" s="69"/>
      <c r="AZ324" s="69"/>
      <c r="BA324" s="69"/>
      <c r="BB324" s="69"/>
    </row>
    <row r="325" spans="51:54" x14ac:dyDescent="0.2">
      <c r="AY325" s="69"/>
      <c r="AZ325" s="69"/>
      <c r="BA325" s="69"/>
      <c r="BB325" s="69"/>
    </row>
    <row r="326" spans="51:54" x14ac:dyDescent="0.2">
      <c r="AY326" s="69"/>
      <c r="AZ326" s="69"/>
      <c r="BA326" s="69"/>
      <c r="BB326" s="69"/>
    </row>
    <row r="327" spans="51:54" x14ac:dyDescent="0.2">
      <c r="AY327" s="69"/>
      <c r="AZ327" s="69"/>
      <c r="BA327" s="69"/>
      <c r="BB327" s="69"/>
    </row>
    <row r="328" spans="51:54" x14ac:dyDescent="0.2">
      <c r="AY328" s="69"/>
      <c r="AZ328" s="69"/>
      <c r="BA328" s="69"/>
      <c r="BB328" s="69"/>
    </row>
    <row r="329" spans="51:54" x14ac:dyDescent="0.2">
      <c r="AY329" s="69"/>
      <c r="AZ329" s="69"/>
      <c r="BA329" s="69"/>
      <c r="BB329" s="69"/>
    </row>
    <row r="330" spans="51:54" x14ac:dyDescent="0.2">
      <c r="AY330" s="69"/>
      <c r="AZ330" s="69"/>
      <c r="BA330" s="69"/>
      <c r="BB330" s="69"/>
    </row>
    <row r="331" spans="51:54" x14ac:dyDescent="0.2">
      <c r="AY331" s="69"/>
      <c r="AZ331" s="69"/>
      <c r="BA331" s="69"/>
      <c r="BB331" s="69"/>
    </row>
    <row r="332" spans="51:54" x14ac:dyDescent="0.2">
      <c r="AY332" s="69"/>
      <c r="AZ332" s="69"/>
      <c r="BA332" s="69"/>
      <c r="BB332" s="69"/>
    </row>
    <row r="333" spans="51:54" x14ac:dyDescent="0.2">
      <c r="AY333" s="69"/>
      <c r="AZ333" s="69"/>
      <c r="BA333" s="69"/>
      <c r="BB333" s="69"/>
    </row>
    <row r="334" spans="51:54" x14ac:dyDescent="0.2">
      <c r="AY334" s="69"/>
      <c r="AZ334" s="69"/>
      <c r="BA334" s="69"/>
      <c r="BB334" s="69"/>
    </row>
    <row r="335" spans="51:54" x14ac:dyDescent="0.2">
      <c r="AY335" s="69"/>
      <c r="AZ335" s="69"/>
      <c r="BA335" s="69"/>
      <c r="BB335" s="69"/>
    </row>
    <row r="336" spans="51:54" x14ac:dyDescent="0.2">
      <c r="AY336" s="69"/>
      <c r="AZ336" s="69"/>
      <c r="BA336" s="69"/>
      <c r="BB336" s="69"/>
    </row>
    <row r="337" spans="51:54" x14ac:dyDescent="0.2">
      <c r="AY337" s="69"/>
      <c r="AZ337" s="69"/>
      <c r="BA337" s="69"/>
      <c r="BB337" s="69"/>
    </row>
    <row r="338" spans="51:54" x14ac:dyDescent="0.2">
      <c r="AY338" s="69"/>
      <c r="AZ338" s="69"/>
      <c r="BA338" s="69"/>
      <c r="BB338" s="69"/>
    </row>
    <row r="339" spans="51:54" x14ac:dyDescent="0.2">
      <c r="AY339" s="69"/>
      <c r="AZ339" s="69"/>
      <c r="BA339" s="69"/>
      <c r="BB339" s="69"/>
    </row>
    <row r="340" spans="51:54" x14ac:dyDescent="0.2">
      <c r="AY340" s="69"/>
      <c r="AZ340" s="69"/>
      <c r="BA340" s="69"/>
      <c r="BB340" s="69"/>
    </row>
    <row r="341" spans="51:54" x14ac:dyDescent="0.2">
      <c r="AY341" s="69"/>
      <c r="AZ341" s="69"/>
      <c r="BA341" s="69"/>
      <c r="BB341" s="69"/>
    </row>
    <row r="342" spans="51:54" x14ac:dyDescent="0.2">
      <c r="AY342" s="69"/>
      <c r="AZ342" s="69"/>
      <c r="BA342" s="69"/>
      <c r="BB342" s="69"/>
    </row>
    <row r="343" spans="51:54" x14ac:dyDescent="0.2">
      <c r="AY343" s="69"/>
      <c r="AZ343" s="69"/>
      <c r="BA343" s="69"/>
      <c r="BB343" s="69"/>
    </row>
    <row r="344" spans="51:54" x14ac:dyDescent="0.2">
      <c r="AY344" s="69"/>
      <c r="AZ344" s="69"/>
      <c r="BA344" s="69"/>
      <c r="BB344" s="69"/>
    </row>
    <row r="345" spans="51:54" x14ac:dyDescent="0.2">
      <c r="AY345" s="69"/>
      <c r="AZ345" s="69"/>
      <c r="BA345" s="69"/>
      <c r="BB345" s="69"/>
    </row>
    <row r="346" spans="51:54" x14ac:dyDescent="0.2">
      <c r="AY346" s="69"/>
      <c r="AZ346" s="69"/>
      <c r="BA346" s="69"/>
      <c r="BB346" s="69"/>
    </row>
    <row r="347" spans="51:54" x14ac:dyDescent="0.2">
      <c r="AY347" s="69"/>
      <c r="AZ347" s="69"/>
      <c r="BA347" s="69"/>
      <c r="BB347" s="69"/>
    </row>
    <row r="348" spans="51:54" x14ac:dyDescent="0.2">
      <c r="AY348" s="69"/>
      <c r="AZ348" s="69"/>
      <c r="BA348" s="69"/>
      <c r="BB348" s="69"/>
    </row>
    <row r="349" spans="51:54" x14ac:dyDescent="0.2">
      <c r="AY349" s="69"/>
      <c r="AZ349" s="69"/>
      <c r="BA349" s="69"/>
      <c r="BB349" s="69"/>
    </row>
    <row r="350" spans="51:54" x14ac:dyDescent="0.2">
      <c r="AY350" s="69"/>
      <c r="AZ350" s="69"/>
      <c r="BA350" s="69"/>
      <c r="BB350" s="69"/>
    </row>
    <row r="351" spans="51:54" x14ac:dyDescent="0.2">
      <c r="AY351" s="69"/>
      <c r="AZ351" s="69"/>
      <c r="BA351" s="69"/>
      <c r="BB351" s="69"/>
    </row>
    <row r="352" spans="51:54" x14ac:dyDescent="0.2">
      <c r="AY352" s="69"/>
      <c r="AZ352" s="69"/>
      <c r="BA352" s="69"/>
      <c r="BB352" s="69"/>
    </row>
    <row r="353" spans="51:54" x14ac:dyDescent="0.2">
      <c r="AY353" s="69"/>
      <c r="AZ353" s="69"/>
      <c r="BA353" s="69"/>
      <c r="BB353" s="69"/>
    </row>
    <row r="354" spans="51:54" x14ac:dyDescent="0.2">
      <c r="AY354" s="69"/>
      <c r="AZ354" s="69"/>
      <c r="BA354" s="69"/>
      <c r="BB354" s="69"/>
    </row>
    <row r="355" spans="51:54" x14ac:dyDescent="0.2">
      <c r="AY355" s="69"/>
      <c r="AZ355" s="69"/>
      <c r="BA355" s="69"/>
      <c r="BB355" s="69"/>
    </row>
    <row r="356" spans="51:54" x14ac:dyDescent="0.2">
      <c r="AY356" s="69"/>
      <c r="AZ356" s="69"/>
      <c r="BA356" s="69"/>
      <c r="BB356" s="69"/>
    </row>
    <row r="357" spans="51:54" x14ac:dyDescent="0.2">
      <c r="AY357" s="69"/>
      <c r="AZ357" s="69"/>
      <c r="BA357" s="69"/>
      <c r="BB357" s="69"/>
    </row>
    <row r="358" spans="51:54" x14ac:dyDescent="0.2">
      <c r="AY358" s="69"/>
      <c r="AZ358" s="69"/>
      <c r="BA358" s="69"/>
      <c r="BB358" s="69"/>
    </row>
    <row r="359" spans="51:54" x14ac:dyDescent="0.2">
      <c r="AY359" s="69"/>
      <c r="AZ359" s="69"/>
      <c r="BA359" s="69"/>
      <c r="BB359" s="69"/>
    </row>
    <row r="360" spans="51:54" x14ac:dyDescent="0.2">
      <c r="AY360" s="69"/>
      <c r="AZ360" s="69"/>
      <c r="BA360" s="69"/>
      <c r="BB360" s="69"/>
    </row>
    <row r="361" spans="51:54" x14ac:dyDescent="0.2">
      <c r="AY361" s="69"/>
      <c r="AZ361" s="69"/>
      <c r="BA361" s="69"/>
      <c r="BB361" s="69"/>
    </row>
    <row r="362" spans="51:54" x14ac:dyDescent="0.2">
      <c r="AY362" s="69"/>
      <c r="AZ362" s="69"/>
      <c r="BA362" s="69"/>
      <c r="BB362" s="69"/>
    </row>
    <row r="363" spans="51:54" x14ac:dyDescent="0.2">
      <c r="AY363" s="69"/>
      <c r="AZ363" s="69"/>
      <c r="BA363" s="69"/>
      <c r="BB363" s="69"/>
    </row>
    <row r="364" spans="51:54" x14ac:dyDescent="0.2">
      <c r="AY364" s="69"/>
      <c r="AZ364" s="69"/>
      <c r="BA364" s="69"/>
      <c r="BB364" s="69"/>
    </row>
    <row r="365" spans="51:54" x14ac:dyDescent="0.2">
      <c r="AY365" s="69"/>
      <c r="AZ365" s="69"/>
      <c r="BA365" s="69"/>
      <c r="BB365" s="69"/>
    </row>
    <row r="366" spans="51:54" x14ac:dyDescent="0.2">
      <c r="AY366" s="69"/>
      <c r="AZ366" s="69"/>
      <c r="BA366" s="69"/>
      <c r="BB366" s="69"/>
    </row>
    <row r="367" spans="51:54" x14ac:dyDescent="0.2">
      <c r="AY367" s="69"/>
      <c r="AZ367" s="69"/>
      <c r="BA367" s="69"/>
      <c r="BB367" s="69"/>
    </row>
    <row r="368" spans="51:54" x14ac:dyDescent="0.2">
      <c r="AY368" s="69"/>
      <c r="AZ368" s="69"/>
      <c r="BA368" s="69"/>
      <c r="BB368" s="69"/>
    </row>
    <row r="369" spans="51:54" x14ac:dyDescent="0.2">
      <c r="AY369" s="69"/>
      <c r="AZ369" s="69"/>
      <c r="BA369" s="69"/>
      <c r="BB369" s="69"/>
    </row>
    <row r="370" spans="51:54" x14ac:dyDescent="0.2">
      <c r="AY370" s="69"/>
      <c r="AZ370" s="69"/>
      <c r="BA370" s="69"/>
      <c r="BB370" s="69"/>
    </row>
    <row r="371" spans="51:54" x14ac:dyDescent="0.2">
      <c r="AY371" s="69"/>
      <c r="AZ371" s="69"/>
      <c r="BA371" s="69"/>
      <c r="BB371" s="69"/>
    </row>
    <row r="372" spans="51:54" x14ac:dyDescent="0.2">
      <c r="AY372" s="69"/>
      <c r="AZ372" s="69"/>
      <c r="BA372" s="69"/>
      <c r="BB372" s="69"/>
    </row>
    <row r="373" spans="51:54" x14ac:dyDescent="0.2">
      <c r="AY373" s="69"/>
      <c r="AZ373" s="69"/>
      <c r="BA373" s="69"/>
      <c r="BB373" s="69"/>
    </row>
    <row r="374" spans="51:54" x14ac:dyDescent="0.2">
      <c r="AY374" s="69"/>
      <c r="AZ374" s="69"/>
      <c r="BA374" s="69"/>
      <c r="BB374" s="69"/>
    </row>
    <row r="375" spans="51:54" x14ac:dyDescent="0.2">
      <c r="AY375" s="69"/>
      <c r="AZ375" s="69"/>
      <c r="BA375" s="69"/>
      <c r="BB375" s="69"/>
    </row>
    <row r="376" spans="51:54" x14ac:dyDescent="0.2">
      <c r="AY376" s="69"/>
      <c r="AZ376" s="69"/>
      <c r="BA376" s="69"/>
      <c r="BB376" s="69"/>
    </row>
    <row r="377" spans="51:54" x14ac:dyDescent="0.2">
      <c r="AY377" s="69"/>
      <c r="AZ377" s="69"/>
      <c r="BA377" s="69"/>
      <c r="BB377" s="69"/>
    </row>
    <row r="378" spans="51:54" x14ac:dyDescent="0.2">
      <c r="AY378" s="69"/>
      <c r="AZ378" s="69"/>
      <c r="BA378" s="69"/>
      <c r="BB378" s="69"/>
    </row>
    <row r="379" spans="51:54" x14ac:dyDescent="0.2">
      <c r="AY379" s="69"/>
      <c r="AZ379" s="69"/>
      <c r="BA379" s="69"/>
      <c r="BB379" s="69"/>
    </row>
    <row r="380" spans="51:54" x14ac:dyDescent="0.2">
      <c r="AY380" s="69"/>
      <c r="AZ380" s="69"/>
      <c r="BA380" s="69"/>
      <c r="BB380" s="69"/>
    </row>
    <row r="381" spans="51:54" x14ac:dyDescent="0.2">
      <c r="AY381" s="69"/>
      <c r="AZ381" s="69"/>
      <c r="BA381" s="69"/>
      <c r="BB381" s="69"/>
    </row>
    <row r="382" spans="51:54" x14ac:dyDescent="0.2">
      <c r="AY382" s="69"/>
      <c r="AZ382" s="69"/>
      <c r="BA382" s="69"/>
      <c r="BB382" s="69"/>
    </row>
    <row r="383" spans="51:54" x14ac:dyDescent="0.2">
      <c r="AY383" s="69"/>
      <c r="AZ383" s="69"/>
      <c r="BA383" s="69"/>
      <c r="BB383" s="69"/>
    </row>
    <row r="384" spans="51:54" x14ac:dyDescent="0.2">
      <c r="AY384" s="69"/>
      <c r="AZ384" s="69"/>
      <c r="BA384" s="69"/>
      <c r="BB384" s="69"/>
    </row>
    <row r="385" spans="51:54" x14ac:dyDescent="0.2">
      <c r="AY385" s="69"/>
      <c r="AZ385" s="69"/>
      <c r="BA385" s="69"/>
      <c r="BB385" s="69"/>
    </row>
    <row r="386" spans="51:54" x14ac:dyDescent="0.2">
      <c r="AY386" s="69"/>
      <c r="AZ386" s="69"/>
      <c r="BA386" s="69"/>
      <c r="BB386" s="69"/>
    </row>
    <row r="387" spans="51:54" x14ac:dyDescent="0.2">
      <c r="AY387" s="69"/>
      <c r="AZ387" s="69"/>
      <c r="BA387" s="69"/>
      <c r="BB387" s="69"/>
    </row>
    <row r="388" spans="51:54" x14ac:dyDescent="0.2">
      <c r="AY388" s="69"/>
      <c r="AZ388" s="69"/>
      <c r="BA388" s="69"/>
      <c r="BB388" s="69"/>
    </row>
    <row r="389" spans="51:54" x14ac:dyDescent="0.2">
      <c r="AY389" s="69"/>
      <c r="AZ389" s="69"/>
      <c r="BA389" s="69"/>
      <c r="BB389" s="69"/>
    </row>
    <row r="390" spans="51:54" x14ac:dyDescent="0.2">
      <c r="AY390" s="69"/>
      <c r="AZ390" s="69"/>
      <c r="BA390" s="69"/>
      <c r="BB390" s="69"/>
    </row>
    <row r="391" spans="51:54" x14ac:dyDescent="0.2">
      <c r="AY391" s="69"/>
      <c r="AZ391" s="69"/>
      <c r="BA391" s="69"/>
      <c r="BB391" s="69"/>
    </row>
    <row r="392" spans="51:54" x14ac:dyDescent="0.2">
      <c r="AY392" s="69"/>
      <c r="AZ392" s="69"/>
      <c r="BA392" s="69"/>
      <c r="BB392" s="69"/>
    </row>
    <row r="393" spans="51:54" x14ac:dyDescent="0.2">
      <c r="AY393" s="69"/>
      <c r="AZ393" s="69"/>
      <c r="BA393" s="69"/>
      <c r="BB393" s="69"/>
    </row>
    <row r="394" spans="51:54" x14ac:dyDescent="0.2">
      <c r="AY394" s="69"/>
      <c r="AZ394" s="69"/>
      <c r="BA394" s="69"/>
      <c r="BB394" s="69"/>
    </row>
    <row r="395" spans="51:54" x14ac:dyDescent="0.2">
      <c r="AY395" s="69"/>
      <c r="AZ395" s="69"/>
      <c r="BA395" s="69"/>
      <c r="BB395" s="69"/>
    </row>
    <row r="396" spans="51:54" x14ac:dyDescent="0.2">
      <c r="AY396" s="69"/>
      <c r="AZ396" s="69"/>
      <c r="BA396" s="69"/>
      <c r="BB396" s="69"/>
    </row>
    <row r="397" spans="51:54" x14ac:dyDescent="0.2">
      <c r="AY397" s="69"/>
      <c r="AZ397" s="69"/>
      <c r="BA397" s="69"/>
      <c r="BB397" s="69"/>
    </row>
    <row r="398" spans="51:54" x14ac:dyDescent="0.2">
      <c r="AY398" s="69"/>
      <c r="AZ398" s="69"/>
      <c r="BA398" s="69"/>
      <c r="BB398" s="69"/>
    </row>
    <row r="399" spans="51:54" x14ac:dyDescent="0.2">
      <c r="AY399" s="69"/>
      <c r="AZ399" s="69"/>
      <c r="BA399" s="69"/>
      <c r="BB399" s="69"/>
    </row>
    <row r="400" spans="51:54" x14ac:dyDescent="0.2">
      <c r="AY400" s="69"/>
      <c r="AZ400" s="69"/>
      <c r="BA400" s="69"/>
      <c r="BB400" s="69"/>
    </row>
    <row r="401" spans="51:54" x14ac:dyDescent="0.2">
      <c r="AY401" s="69"/>
      <c r="AZ401" s="69"/>
      <c r="BA401" s="69"/>
      <c r="BB401" s="69"/>
    </row>
    <row r="402" spans="51:54" x14ac:dyDescent="0.2">
      <c r="AY402" s="69"/>
      <c r="AZ402" s="69"/>
      <c r="BA402" s="69"/>
      <c r="BB402" s="69"/>
    </row>
    <row r="403" spans="51:54" x14ac:dyDescent="0.2">
      <c r="AY403" s="69"/>
      <c r="AZ403" s="69"/>
      <c r="BA403" s="69"/>
      <c r="BB403" s="69"/>
    </row>
    <row r="404" spans="51:54" x14ac:dyDescent="0.2">
      <c r="AY404" s="69"/>
      <c r="AZ404" s="69"/>
      <c r="BA404" s="69"/>
      <c r="BB404" s="69"/>
    </row>
    <row r="405" spans="51:54" x14ac:dyDescent="0.2">
      <c r="AY405" s="69"/>
      <c r="AZ405" s="69"/>
      <c r="BA405" s="69"/>
      <c r="BB405" s="69"/>
    </row>
    <row r="406" spans="51:54" x14ac:dyDescent="0.2">
      <c r="AY406" s="69"/>
      <c r="AZ406" s="69"/>
      <c r="BA406" s="69"/>
      <c r="BB406" s="69"/>
    </row>
    <row r="407" spans="51:54" x14ac:dyDescent="0.2">
      <c r="AY407" s="69"/>
      <c r="AZ407" s="69"/>
      <c r="BA407" s="69"/>
      <c r="BB407" s="69"/>
    </row>
    <row r="408" spans="51:54" x14ac:dyDescent="0.2">
      <c r="AY408" s="69"/>
      <c r="AZ408" s="69"/>
      <c r="BA408" s="69"/>
      <c r="BB408" s="69"/>
    </row>
  </sheetData>
  <autoFilter ref="A11:BB85" xr:uid="{111E4D45-CB2E-4F72-8DC6-F4FD4F40CE8B}"/>
  <mergeCells count="231">
    <mergeCell ref="F10:H10"/>
    <mergeCell ref="F11:H11"/>
    <mergeCell ref="F12:H12"/>
    <mergeCell ref="F13:H13"/>
    <mergeCell ref="F14:H14"/>
    <mergeCell ref="K7:L7"/>
    <mergeCell ref="K8:L8"/>
    <mergeCell ref="Q1:Q2"/>
    <mergeCell ref="B2:G3"/>
    <mergeCell ref="K4:L4"/>
    <mergeCell ref="H4:I4"/>
    <mergeCell ref="K5:L6"/>
    <mergeCell ref="Q5:Q6"/>
    <mergeCell ref="F20:H20"/>
    <mergeCell ref="F21:H21"/>
    <mergeCell ref="F22:H22"/>
    <mergeCell ref="F23:H23"/>
    <mergeCell ref="F24:H24"/>
    <mergeCell ref="F15:H15"/>
    <mergeCell ref="F16:H16"/>
    <mergeCell ref="F17:H17"/>
    <mergeCell ref="F18:H18"/>
    <mergeCell ref="F19:H19"/>
    <mergeCell ref="F30:H30"/>
    <mergeCell ref="F31:H31"/>
    <mergeCell ref="F32:H32"/>
    <mergeCell ref="F33:H33"/>
    <mergeCell ref="F34:H34"/>
    <mergeCell ref="F25:H25"/>
    <mergeCell ref="F26:H26"/>
    <mergeCell ref="F27:H27"/>
    <mergeCell ref="F28:H28"/>
    <mergeCell ref="F29:H29"/>
    <mergeCell ref="F41:H41"/>
    <mergeCell ref="F42:H42"/>
    <mergeCell ref="F43:H43"/>
    <mergeCell ref="F44:H44"/>
    <mergeCell ref="F45:H45"/>
    <mergeCell ref="F35:H35"/>
    <mergeCell ref="F36:H36"/>
    <mergeCell ref="F37:H37"/>
    <mergeCell ref="F38:H38"/>
    <mergeCell ref="F40:H40"/>
    <mergeCell ref="F65:H65"/>
    <mergeCell ref="F51:H51"/>
    <mergeCell ref="F52:H52"/>
    <mergeCell ref="F53:H53"/>
    <mergeCell ref="F54:H54"/>
    <mergeCell ref="F55:H55"/>
    <mergeCell ref="F46:H46"/>
    <mergeCell ref="F47:H47"/>
    <mergeCell ref="F48:H48"/>
    <mergeCell ref="F49:H49"/>
    <mergeCell ref="F50:H50"/>
    <mergeCell ref="F63:H63"/>
    <mergeCell ref="M16:O16"/>
    <mergeCell ref="P16:R16"/>
    <mergeCell ref="J17:K17"/>
    <mergeCell ref="M17:O17"/>
    <mergeCell ref="P17:R17"/>
    <mergeCell ref="F66:H66"/>
    <mergeCell ref="M10:O10"/>
    <mergeCell ref="P10:R10"/>
    <mergeCell ref="J12:K12"/>
    <mergeCell ref="M12:O12"/>
    <mergeCell ref="P12:R12"/>
    <mergeCell ref="J13:K13"/>
    <mergeCell ref="M13:O13"/>
    <mergeCell ref="P13:R13"/>
    <mergeCell ref="J14:K14"/>
    <mergeCell ref="M14:O14"/>
    <mergeCell ref="P14:R14"/>
    <mergeCell ref="J15:K15"/>
    <mergeCell ref="M15:O15"/>
    <mergeCell ref="P15:R15"/>
    <mergeCell ref="J16:K16"/>
    <mergeCell ref="F56:H56"/>
    <mergeCell ref="F57:H57"/>
    <mergeCell ref="F58:H58"/>
    <mergeCell ref="J20:K20"/>
    <mergeCell ref="M20:O20"/>
    <mergeCell ref="P20:R20"/>
    <mergeCell ref="J21:K21"/>
    <mergeCell ref="M21:O21"/>
    <mergeCell ref="P21:R21"/>
    <mergeCell ref="J18:K18"/>
    <mergeCell ref="M18:O18"/>
    <mergeCell ref="P18:R18"/>
    <mergeCell ref="J19:K19"/>
    <mergeCell ref="M19:O19"/>
    <mergeCell ref="P19:R19"/>
    <mergeCell ref="J24:K24"/>
    <mergeCell ref="M24:O24"/>
    <mergeCell ref="P24:R24"/>
    <mergeCell ref="J25:K25"/>
    <mergeCell ref="M25:O25"/>
    <mergeCell ref="P25:R25"/>
    <mergeCell ref="J22:K22"/>
    <mergeCell ref="M22:O22"/>
    <mergeCell ref="P22:R22"/>
    <mergeCell ref="J23:K23"/>
    <mergeCell ref="M23:O23"/>
    <mergeCell ref="P23:R23"/>
    <mergeCell ref="J28:K28"/>
    <mergeCell ref="M28:O28"/>
    <mergeCell ref="P28:R28"/>
    <mergeCell ref="J29:K29"/>
    <mergeCell ref="M29:O29"/>
    <mergeCell ref="P29:R29"/>
    <mergeCell ref="J26:K26"/>
    <mergeCell ref="M26:O26"/>
    <mergeCell ref="P26:R26"/>
    <mergeCell ref="J27:K27"/>
    <mergeCell ref="M27:O27"/>
    <mergeCell ref="P27:R27"/>
    <mergeCell ref="J32:K32"/>
    <mergeCell ref="M32:O32"/>
    <mergeCell ref="P32:R32"/>
    <mergeCell ref="J33:K33"/>
    <mergeCell ref="M33:O33"/>
    <mergeCell ref="P33:R33"/>
    <mergeCell ref="J30:K30"/>
    <mergeCell ref="M30:O30"/>
    <mergeCell ref="P30:R30"/>
    <mergeCell ref="J31:K31"/>
    <mergeCell ref="M31:O31"/>
    <mergeCell ref="P31:R31"/>
    <mergeCell ref="J36:K36"/>
    <mergeCell ref="M36:O36"/>
    <mergeCell ref="P36:R36"/>
    <mergeCell ref="J37:K37"/>
    <mergeCell ref="M37:O37"/>
    <mergeCell ref="P37:R37"/>
    <mergeCell ref="J34:K34"/>
    <mergeCell ref="M34:O34"/>
    <mergeCell ref="P34:R34"/>
    <mergeCell ref="J35:K35"/>
    <mergeCell ref="M35:O35"/>
    <mergeCell ref="P35:R35"/>
    <mergeCell ref="J41:K41"/>
    <mergeCell ref="M41:O41"/>
    <mergeCell ref="P41:R41"/>
    <mergeCell ref="J42:K42"/>
    <mergeCell ref="M42:O42"/>
    <mergeCell ref="P42:R42"/>
    <mergeCell ref="J38:K38"/>
    <mergeCell ref="M38:O38"/>
    <mergeCell ref="P38:R38"/>
    <mergeCell ref="J40:K40"/>
    <mergeCell ref="M40:O40"/>
    <mergeCell ref="P40:R40"/>
    <mergeCell ref="J45:K45"/>
    <mergeCell ref="M45:O45"/>
    <mergeCell ref="P45:R45"/>
    <mergeCell ref="J46:K46"/>
    <mergeCell ref="M46:O46"/>
    <mergeCell ref="P46:R46"/>
    <mergeCell ref="J43:K43"/>
    <mergeCell ref="M43:O43"/>
    <mergeCell ref="P43:R43"/>
    <mergeCell ref="J44:K44"/>
    <mergeCell ref="M44:O44"/>
    <mergeCell ref="P44:R44"/>
    <mergeCell ref="J49:K49"/>
    <mergeCell ref="M49:O49"/>
    <mergeCell ref="P49:R49"/>
    <mergeCell ref="J50:K50"/>
    <mergeCell ref="M50:O50"/>
    <mergeCell ref="P50:R50"/>
    <mergeCell ref="J47:K47"/>
    <mergeCell ref="M47:O47"/>
    <mergeCell ref="P47:R47"/>
    <mergeCell ref="J48:K48"/>
    <mergeCell ref="M48:O48"/>
    <mergeCell ref="P48:R48"/>
    <mergeCell ref="J53:K53"/>
    <mergeCell ref="M53:O53"/>
    <mergeCell ref="P53:R53"/>
    <mergeCell ref="J54:K54"/>
    <mergeCell ref="M54:O54"/>
    <mergeCell ref="P54:R54"/>
    <mergeCell ref="J51:K51"/>
    <mergeCell ref="M51:O51"/>
    <mergeCell ref="P51:R51"/>
    <mergeCell ref="J52:K52"/>
    <mergeCell ref="M52:O52"/>
    <mergeCell ref="P52:R52"/>
    <mergeCell ref="T5:U9"/>
    <mergeCell ref="J66:K66"/>
    <mergeCell ref="M66:O66"/>
    <mergeCell ref="P66:R66"/>
    <mergeCell ref="M68:O68"/>
    <mergeCell ref="P68:R68"/>
    <mergeCell ref="J62:K62"/>
    <mergeCell ref="M62:O62"/>
    <mergeCell ref="P62:R62"/>
    <mergeCell ref="J65:K65"/>
    <mergeCell ref="M65:O65"/>
    <mergeCell ref="P65:R65"/>
    <mergeCell ref="J57:K57"/>
    <mergeCell ref="M57:O57"/>
    <mergeCell ref="P57:R57"/>
    <mergeCell ref="J58:K58"/>
    <mergeCell ref="M58:O58"/>
    <mergeCell ref="P58:R58"/>
    <mergeCell ref="J55:K55"/>
    <mergeCell ref="M55:O55"/>
    <mergeCell ref="P55:R55"/>
    <mergeCell ref="J56:K56"/>
    <mergeCell ref="M56:O56"/>
    <mergeCell ref="P56:R56"/>
    <mergeCell ref="J63:K63"/>
    <mergeCell ref="M63:O63"/>
    <mergeCell ref="P63:R63"/>
    <mergeCell ref="F64:H64"/>
    <mergeCell ref="J64:K64"/>
    <mergeCell ref="M64:O64"/>
    <mergeCell ref="P64:R64"/>
    <mergeCell ref="F59:H59"/>
    <mergeCell ref="J59:K59"/>
    <mergeCell ref="M59:O59"/>
    <mergeCell ref="P59:R59"/>
    <mergeCell ref="F60:H60"/>
    <mergeCell ref="J60:K60"/>
    <mergeCell ref="M60:O60"/>
    <mergeCell ref="P60:R60"/>
    <mergeCell ref="F61:H61"/>
    <mergeCell ref="J61:K61"/>
    <mergeCell ref="M61:O61"/>
    <mergeCell ref="P61:R61"/>
    <mergeCell ref="F62:H62"/>
  </mergeCells>
  <phoneticPr fontId="18" type="noConversion"/>
  <printOptions horizontalCentered="1"/>
  <pageMargins left="0.39370078740157483" right="0.39370078740157483" top="0.78740157480314965" bottom="0.39370078740157483" header="0.31496062992125984" footer="0.51181102362204722"/>
  <pageSetup paperSize="9" scale="43" orientation="landscape" r:id="rId1"/>
  <headerFooter alignWithMargins="0">
    <oddHeader>&amp;C&amp;"Arial,Negrito"&amp;12&amp;F</oddHeader>
    <oddFooter>&amp;C&amp;"Arial,Negrito"&amp;12&amp;A</oddFooter>
  </headerFooter>
  <rowBreaks count="1" manualBreakCount="1">
    <brk id="38" max="18" man="1"/>
  </rowBreaks>
  <ignoredErrors>
    <ignoredError sqref="C4:Q8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DEC36-A376-4A0D-AEDB-5B43C8BEB584}">
  <sheetPr>
    <pageSetUpPr fitToPage="1"/>
  </sheetPr>
  <dimension ref="A1:BB408"/>
  <sheetViews>
    <sheetView showGridLines="0" showZeros="0" zoomScaleNormal="100" zoomScaleSheetLayoutView="50" workbookViewId="0"/>
  </sheetViews>
  <sheetFormatPr defaultColWidth="21.7109375" defaultRowHeight="10.199999999999999" x14ac:dyDescent="0.2"/>
  <cols>
    <col min="1" max="1" width="9.28515625" style="71" customWidth="1"/>
    <col min="2" max="2" width="8.140625" style="71" customWidth="1"/>
    <col min="3" max="3" width="46.7109375" style="9" customWidth="1"/>
    <col min="4" max="4" width="15.42578125" style="9" customWidth="1"/>
    <col min="5" max="5" width="5.42578125" style="9" customWidth="1"/>
    <col min="6" max="6" width="6.85546875" style="9" customWidth="1"/>
    <col min="7" max="7" width="12.7109375" style="9" customWidth="1"/>
    <col min="8" max="8" width="6.42578125" style="9" customWidth="1"/>
    <col min="9" max="9" width="11.42578125" style="9" customWidth="1"/>
    <col min="10" max="10" width="11.85546875" style="9" customWidth="1"/>
    <col min="11" max="11" width="3.140625" style="9" customWidth="1"/>
    <col min="12" max="12" width="10.42578125" style="9" customWidth="1"/>
    <col min="13" max="15" width="12.28515625" style="9" customWidth="1"/>
    <col min="16" max="16" width="11.7109375" style="9" customWidth="1"/>
    <col min="17" max="18" width="10.42578125" style="9" customWidth="1"/>
    <col min="19" max="19" width="14.42578125" style="9" customWidth="1"/>
    <col min="20" max="20" width="4.42578125" style="48" customWidth="1"/>
    <col min="21" max="21" width="4.42578125" style="9" customWidth="1"/>
    <col min="22" max="22" width="2.140625" style="9" customWidth="1"/>
    <col min="23" max="25" width="14.7109375" style="9" customWidth="1"/>
    <col min="26" max="26" width="25" style="9" customWidth="1"/>
    <col min="27" max="27" width="22.28515625" style="9" customWidth="1"/>
    <col min="28" max="28" width="2.85546875" style="9" customWidth="1"/>
    <col min="29" max="29" width="18.140625" style="9" customWidth="1"/>
    <col min="30" max="30" width="17.42578125" style="9" customWidth="1"/>
    <col min="31" max="31" width="17.85546875" style="9" customWidth="1"/>
    <col min="32" max="32" width="17.42578125" style="9" customWidth="1"/>
    <col min="33" max="33" width="17.85546875" style="9" customWidth="1"/>
    <col min="34" max="34" width="2.85546875" style="9" customWidth="1"/>
    <col min="35" max="35" width="13.28515625" style="9" customWidth="1"/>
    <col min="36" max="36" width="17.42578125" style="9" customWidth="1"/>
    <col min="37" max="37" width="19.42578125" style="9" bestFit="1" customWidth="1"/>
    <col min="38" max="38" width="2.85546875" style="9" customWidth="1"/>
    <col min="39" max="39" width="13.28515625" style="9" customWidth="1"/>
    <col min="40" max="40" width="17.42578125" style="9" customWidth="1"/>
    <col min="41" max="41" width="19.42578125" style="9" bestFit="1" customWidth="1"/>
    <col min="42" max="42" width="2.85546875" style="9" customWidth="1"/>
    <col min="43" max="43" width="13.28515625" style="9" customWidth="1"/>
    <col min="44" max="44" width="17.42578125" style="9" customWidth="1"/>
    <col min="45" max="45" width="17.85546875" style="9" customWidth="1"/>
    <col min="46" max="46" width="2.85546875" style="9" customWidth="1"/>
    <col min="47" max="47" width="13.28515625" style="9" customWidth="1"/>
    <col min="48" max="48" width="19.140625" style="9" customWidth="1"/>
    <col min="49" max="49" width="20" style="9" customWidth="1"/>
    <col min="50" max="50" width="2.85546875" style="9" customWidth="1"/>
    <col min="51" max="51" width="13.28515625" style="9" customWidth="1"/>
    <col min="52" max="52" width="19.85546875" style="9" bestFit="1" customWidth="1"/>
    <col min="53" max="53" width="19.7109375" style="9" bestFit="1" customWidth="1"/>
    <col min="54" max="16384" width="21.7109375" style="9"/>
  </cols>
  <sheetData>
    <row r="1" spans="1:54" ht="13.2" customHeight="1" x14ac:dyDescent="0.2">
      <c r="A1" s="170"/>
      <c r="B1" s="171"/>
      <c r="C1" s="8"/>
      <c r="D1" s="8"/>
      <c r="E1" s="8"/>
      <c r="F1" s="8"/>
      <c r="G1" s="8"/>
      <c r="H1" s="222" t="s">
        <v>147</v>
      </c>
      <c r="I1" s="300"/>
      <c r="J1" s="223"/>
      <c r="K1" s="300" t="s">
        <v>146</v>
      </c>
      <c r="L1" s="301"/>
      <c r="M1" s="162" t="s">
        <v>75</v>
      </c>
      <c r="N1" s="154"/>
      <c r="O1" s="154"/>
      <c r="P1" s="155"/>
      <c r="Q1" s="883">
        <f>IF(OR(Q3=0,Q4=0),0,ROUND((Q3/Q4-1),4))</f>
        <v>0</v>
      </c>
      <c r="R1" s="141"/>
      <c r="S1" s="182"/>
      <c r="T1" s="7"/>
      <c r="U1" s="3"/>
    </row>
    <row r="2" spans="1:54" ht="13.2" customHeight="1" x14ac:dyDescent="0.2">
      <c r="A2" s="172"/>
      <c r="B2" s="885" t="s">
        <v>78</v>
      </c>
      <c r="C2" s="885"/>
      <c r="D2" s="885"/>
      <c r="E2" s="885"/>
      <c r="F2" s="885"/>
      <c r="G2" s="885"/>
      <c r="H2" s="152" t="s">
        <v>148</v>
      </c>
      <c r="I2" s="297"/>
      <c r="J2" s="299"/>
      <c r="K2" s="297" t="s">
        <v>145</v>
      </c>
      <c r="L2" s="298"/>
      <c r="M2" s="163" t="s">
        <v>73</v>
      </c>
      <c r="N2" s="160"/>
      <c r="O2" s="294"/>
      <c r="P2" s="159"/>
      <c r="Q2" s="884"/>
      <c r="R2" s="183"/>
      <c r="S2" s="184"/>
      <c r="T2" s="18"/>
    </row>
    <row r="3" spans="1:54" ht="13.2" customHeight="1" x14ac:dyDescent="0.2">
      <c r="A3" s="172"/>
      <c r="B3" s="885"/>
      <c r="C3" s="885"/>
      <c r="D3" s="885"/>
      <c r="E3" s="885"/>
      <c r="F3" s="885"/>
      <c r="G3" s="885"/>
      <c r="H3" s="224" t="s">
        <v>69</v>
      </c>
      <c r="I3" s="226"/>
      <c r="J3" s="225"/>
      <c r="K3" s="226" t="s">
        <v>104</v>
      </c>
      <c r="L3" s="227"/>
      <c r="M3" s="201" t="s">
        <v>101</v>
      </c>
      <c r="N3" s="158"/>
      <c r="O3" s="295" t="str">
        <f>IF(G8=0,"",IF(MONTH(G8)=1,12,(MONTH(G8)-1)))</f>
        <v/>
      </c>
      <c r="P3" s="293" t="str">
        <f>IF(G8=0,"",CONCATENATE("/  ",IF(MONTH(G8)=1,(YEAR(G8)-1),YEAR(G8))))</f>
        <v/>
      </c>
      <c r="Q3" s="289"/>
      <c r="R3" s="169" t="s">
        <v>72</v>
      </c>
      <c r="S3" s="150"/>
      <c r="T3" s="18"/>
    </row>
    <row r="4" spans="1:54" ht="13.2" customHeight="1" thickBot="1" x14ac:dyDescent="0.25">
      <c r="A4" s="19"/>
      <c r="B4" s="20"/>
      <c r="C4" s="21"/>
      <c r="D4" s="25"/>
      <c r="E4" s="27"/>
      <c r="F4" s="27"/>
      <c r="G4" s="27"/>
      <c r="H4" s="888">
        <f>G8</f>
        <v>0</v>
      </c>
      <c r="I4" s="889"/>
      <c r="J4" s="302"/>
      <c r="K4" s="886"/>
      <c r="L4" s="887"/>
      <c r="M4" s="143" t="s">
        <v>102</v>
      </c>
      <c r="N4" s="202"/>
      <c r="O4" s="296" t="str">
        <f>PROPOSTA!M3</f>
        <v/>
      </c>
      <c r="P4" s="278" t="str">
        <f>PROPOSTA!N3</f>
        <v/>
      </c>
      <c r="Q4" s="290">
        <f>PROPOSTA!O2</f>
        <v>0</v>
      </c>
      <c r="R4" s="149"/>
      <c r="S4" s="150"/>
      <c r="T4" s="18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Y4" s="69"/>
      <c r="AZ4" s="69"/>
      <c r="BA4" s="69"/>
      <c r="BB4" s="69"/>
    </row>
    <row r="5" spans="1:54" ht="14.4" customHeight="1" thickBot="1" x14ac:dyDescent="0.25">
      <c r="A5" s="173" t="s">
        <v>3</v>
      </c>
      <c r="B5" s="83"/>
      <c r="C5" s="310">
        <f>PROPOSTA!C6</f>
        <v>0</v>
      </c>
      <c r="D5" s="323"/>
      <c r="E5" s="324"/>
      <c r="F5" s="325" t="s">
        <v>59</v>
      </c>
      <c r="G5" s="305">
        <f>PROPOSTA!F6</f>
        <v>0</v>
      </c>
      <c r="H5" s="152" t="s">
        <v>68</v>
      </c>
      <c r="I5" s="153"/>
      <c r="J5" s="153"/>
      <c r="K5" s="894">
        <f>IF(OR(K7=0,K8=0),0,ROUND((K7/K8-1),4))</f>
        <v>0</v>
      </c>
      <c r="L5" s="895"/>
      <c r="M5" s="177" t="s">
        <v>70</v>
      </c>
      <c r="N5" s="203"/>
      <c r="O5" s="203"/>
      <c r="P5" s="46"/>
      <c r="Q5" s="883">
        <f>IF(OR(Q7=0,Q8=0),0,ROUND((Q7/Q8-1),4))</f>
        <v>0</v>
      </c>
      <c r="R5" s="148"/>
      <c r="S5" s="151"/>
      <c r="T5" s="829" t="s">
        <v>13</v>
      </c>
      <c r="U5" s="830"/>
      <c r="AU5" s="69"/>
      <c r="AV5" s="69"/>
      <c r="AY5" s="69"/>
      <c r="AZ5" s="69"/>
      <c r="BA5" s="69"/>
      <c r="BB5" s="69"/>
    </row>
    <row r="6" spans="1:54" ht="14.4" customHeight="1" x14ac:dyDescent="0.2">
      <c r="A6" s="146" t="s">
        <v>5</v>
      </c>
      <c r="B6" s="84"/>
      <c r="C6" s="308">
        <f>PROPOSTA!C7</f>
        <v>0</v>
      </c>
      <c r="D6" s="326"/>
      <c r="E6" s="327"/>
      <c r="F6" s="328" t="s">
        <v>60</v>
      </c>
      <c r="G6" s="306">
        <f>PROPOSTA!F7</f>
        <v>0</v>
      </c>
      <c r="H6" s="176" t="s">
        <v>71</v>
      </c>
      <c r="I6" s="153"/>
      <c r="J6" s="156"/>
      <c r="K6" s="896"/>
      <c r="L6" s="897"/>
      <c r="M6" s="178" t="s">
        <v>73</v>
      </c>
      <c r="N6" s="160"/>
      <c r="O6" s="294"/>
      <c r="P6" s="159"/>
      <c r="Q6" s="884"/>
      <c r="R6" s="164" t="s">
        <v>76</v>
      </c>
      <c r="S6" s="166">
        <f>Q1</f>
        <v>0</v>
      </c>
      <c r="T6" s="831"/>
      <c r="U6" s="832"/>
      <c r="AY6" s="69"/>
      <c r="AZ6" s="69"/>
      <c r="BA6" s="69"/>
      <c r="BB6" s="69"/>
    </row>
    <row r="7" spans="1:54" ht="14.4" customHeight="1" x14ac:dyDescent="0.2">
      <c r="A7" s="146" t="s">
        <v>77</v>
      </c>
      <c r="B7" s="84"/>
      <c r="C7" s="308">
        <f>PROPOSTA!I6</f>
        <v>0</v>
      </c>
      <c r="D7" s="326"/>
      <c r="E7" s="327"/>
      <c r="F7" s="329" t="s">
        <v>61</v>
      </c>
      <c r="G7" s="330"/>
      <c r="H7" s="142" t="s">
        <v>79</v>
      </c>
      <c r="I7" s="145"/>
      <c r="J7" s="174">
        <f>G8</f>
        <v>0</v>
      </c>
      <c r="K7" s="890"/>
      <c r="L7" s="891"/>
      <c r="M7" s="201" t="s">
        <v>101</v>
      </c>
      <c r="N7" s="158"/>
      <c r="O7" s="295" t="str">
        <f>IF(G8=0,"",IF(MONTH(G8)=1,12,(MONTH(G8)-1)))</f>
        <v/>
      </c>
      <c r="P7" s="293" t="str">
        <f>IF(G8=0,"",CONCATENATE("/  ",IF(MONTH(G8)=1,(YEAR(G8)-1),YEAR(G8))))</f>
        <v/>
      </c>
      <c r="Q7" s="289"/>
      <c r="R7" s="168" t="s">
        <v>58</v>
      </c>
      <c r="S7" s="157">
        <f>Q5</f>
        <v>0</v>
      </c>
      <c r="T7" s="831"/>
      <c r="U7" s="83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Y7" s="69"/>
      <c r="AZ7" s="69"/>
      <c r="BA7" s="69"/>
      <c r="BB7" s="69"/>
    </row>
    <row r="8" spans="1:54" ht="14.4" customHeight="1" thickBot="1" x14ac:dyDescent="0.25">
      <c r="A8" s="147" t="s">
        <v>7</v>
      </c>
      <c r="B8" s="85"/>
      <c r="C8" s="309">
        <f>PROPOSTA!C8</f>
        <v>0</v>
      </c>
      <c r="D8" s="331"/>
      <c r="E8" s="332"/>
      <c r="F8" s="333" t="s">
        <v>62</v>
      </c>
      <c r="G8" s="488"/>
      <c r="H8" s="143" t="s">
        <v>80</v>
      </c>
      <c r="I8" s="161"/>
      <c r="J8" s="175">
        <f>PROPOSTA!R6</f>
        <v>0</v>
      </c>
      <c r="K8" s="892">
        <f>PROPOSTA!V6</f>
        <v>0</v>
      </c>
      <c r="L8" s="893"/>
      <c r="M8" s="143" t="s">
        <v>102</v>
      </c>
      <c r="N8" s="202"/>
      <c r="O8" s="296" t="str">
        <f>PROPOSTA!M3</f>
        <v/>
      </c>
      <c r="P8" s="278" t="str">
        <f>PROPOSTA!N3</f>
        <v/>
      </c>
      <c r="Q8" s="290">
        <f>PROPOSTA!O3</f>
        <v>0</v>
      </c>
      <c r="R8" s="165" t="s">
        <v>74</v>
      </c>
      <c r="S8" s="167">
        <f>IF(Q5=0,0,ROUND((0.75*Q5+0.25*K5),4))</f>
        <v>0</v>
      </c>
      <c r="T8" s="831"/>
      <c r="U8" s="832"/>
      <c r="V8" s="199"/>
      <c r="AU8" s="69"/>
      <c r="AV8" s="69"/>
      <c r="AY8" s="69"/>
      <c r="AZ8" s="69"/>
      <c r="BA8" s="69"/>
      <c r="BB8" s="69"/>
    </row>
    <row r="9" spans="1:54" ht="15.6" customHeight="1" thickBot="1" x14ac:dyDescent="0.25">
      <c r="A9" s="139" t="s">
        <v>8</v>
      </c>
      <c r="B9" s="140" t="s">
        <v>9</v>
      </c>
      <c r="C9" s="138" t="s">
        <v>10</v>
      </c>
      <c r="D9" s="195"/>
      <c r="E9" s="129"/>
      <c r="F9" s="431" t="s">
        <v>162</v>
      </c>
      <c r="G9" s="431"/>
      <c r="H9" s="432"/>
      <c r="I9" s="37" t="s">
        <v>81</v>
      </c>
      <c r="J9" s="37"/>
      <c r="K9" s="181"/>
      <c r="L9" s="266"/>
      <c r="M9" s="185" t="s">
        <v>64</v>
      </c>
      <c r="N9" s="185"/>
      <c r="O9" s="291"/>
      <c r="P9" s="292" t="s">
        <v>65</v>
      </c>
      <c r="Q9" s="39"/>
      <c r="R9" s="128"/>
      <c r="S9" s="187" t="s">
        <v>66</v>
      </c>
      <c r="T9" s="881"/>
      <c r="U9" s="834"/>
      <c r="W9" s="263"/>
      <c r="X9" s="237"/>
      <c r="Y9" s="266"/>
      <c r="AY9" s="69"/>
      <c r="AZ9" s="69"/>
      <c r="BA9" s="69"/>
      <c r="BB9" s="69"/>
    </row>
    <row r="10" spans="1:54" ht="43.95" customHeight="1" thickBot="1" x14ac:dyDescent="0.25">
      <c r="A10" s="436" t="s">
        <v>14</v>
      </c>
      <c r="B10" s="437"/>
      <c r="C10" s="438"/>
      <c r="D10" s="439" t="s">
        <v>91</v>
      </c>
      <c r="E10" s="440" t="s">
        <v>23</v>
      </c>
      <c r="F10" s="877" t="s">
        <v>163</v>
      </c>
      <c r="G10" s="870"/>
      <c r="H10" s="871"/>
      <c r="I10" s="441" t="s">
        <v>82</v>
      </c>
      <c r="J10" s="442" t="s">
        <v>56</v>
      </c>
      <c r="K10" s="443"/>
      <c r="L10" s="444" t="s">
        <v>63</v>
      </c>
      <c r="M10" s="877" t="s">
        <v>164</v>
      </c>
      <c r="N10" s="870"/>
      <c r="O10" s="871"/>
      <c r="P10" s="869" t="s">
        <v>165</v>
      </c>
      <c r="Q10" s="870"/>
      <c r="R10" s="871"/>
      <c r="S10" s="445" t="s">
        <v>67</v>
      </c>
      <c r="T10" s="427" t="s">
        <v>15</v>
      </c>
      <c r="U10" s="90" t="s">
        <v>16</v>
      </c>
      <c r="W10" s="267" t="s">
        <v>139</v>
      </c>
      <c r="X10" s="269" t="s">
        <v>140</v>
      </c>
      <c r="Y10" s="268" t="s">
        <v>111</v>
      </c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Y10" s="69"/>
      <c r="AZ10" s="69"/>
      <c r="BA10" s="69"/>
      <c r="BB10" s="69"/>
    </row>
    <row r="11" spans="1:54" ht="10.8" thickBot="1" x14ac:dyDescent="0.25">
      <c r="A11" s="454"/>
      <c r="B11" s="403"/>
      <c r="C11" s="404" t="s">
        <v>17</v>
      </c>
      <c r="D11" s="455"/>
      <c r="E11" s="382"/>
      <c r="F11" s="882"/>
      <c r="G11" s="882"/>
      <c r="H11" s="882"/>
      <c r="I11" s="382"/>
      <c r="J11" s="382"/>
      <c r="K11" s="382"/>
      <c r="L11" s="382"/>
      <c r="M11" s="382"/>
      <c r="N11" s="382"/>
      <c r="O11" s="382"/>
      <c r="P11" s="382"/>
      <c r="Q11" s="382"/>
      <c r="R11" s="382"/>
      <c r="S11" s="383"/>
      <c r="T11" s="57" t="str">
        <f>IF(S11&gt;0,"X","")</f>
        <v/>
      </c>
      <c r="U11" s="46" t="str">
        <f>IF(T11="X","x",IF(P11&gt;0,"x",""))</f>
        <v/>
      </c>
      <c r="W11" s="450"/>
      <c r="X11" s="44"/>
      <c r="Y11" s="451"/>
      <c r="AU11" s="69"/>
      <c r="AV11" s="69"/>
      <c r="AY11" s="69"/>
      <c r="AZ11" s="69"/>
      <c r="BA11" s="69"/>
      <c r="BB11" s="69"/>
    </row>
    <row r="12" spans="1:54" ht="20.399999999999999" customHeight="1" x14ac:dyDescent="0.2">
      <c r="A12" s="414">
        <v>589420</v>
      </c>
      <c r="B12" s="417" t="s">
        <v>193</v>
      </c>
      <c r="C12" s="134" t="s">
        <v>171</v>
      </c>
      <c r="D12" s="193" t="s">
        <v>85</v>
      </c>
      <c r="E12" s="130" t="s">
        <v>18</v>
      </c>
      <c r="F12" s="878">
        <f>PROPOSTA!O12</f>
        <v>0</v>
      </c>
      <c r="G12" s="879">
        <f>PROPOSTA!Q12</f>
        <v>0</v>
      </c>
      <c r="H12" s="880"/>
      <c r="I12" s="412">
        <f t="shared" ref="I12:I13" si="0">$S$8</f>
        <v>0</v>
      </c>
      <c r="J12" s="861">
        <f>IF(F12=0,0,F12*(1+I12))</f>
        <v>0</v>
      </c>
      <c r="K12" s="861">
        <f>G12+J12</f>
        <v>0</v>
      </c>
      <c r="L12" s="413">
        <f>X12</f>
        <v>0</v>
      </c>
      <c r="M12" s="873">
        <f>IF(Y12="excesso","excesso",IF(L12=0,0,ROUND(L12*F12,2)))</f>
        <v>0</v>
      </c>
      <c r="N12" s="870"/>
      <c r="O12" s="871"/>
      <c r="P12" s="869">
        <f>IF(L12=0,0,ROUND(L12*J12,2))</f>
        <v>0</v>
      </c>
      <c r="Q12" s="870"/>
      <c r="R12" s="871"/>
      <c r="S12" s="497">
        <f>P12-M12</f>
        <v>0</v>
      </c>
      <c r="U12" s="46" t="str">
        <f>IF(T12="X","x",IF(P12&gt;0,"x",""))</f>
        <v/>
      </c>
      <c r="W12" s="264"/>
      <c r="X12" s="270">
        <f>IF(W12=0,0,IF(W12&lt;'med c'!W12,"pouco",IF(W12&gt;PROPOSTA!R12,"EXCESSO",W12-'med c'!W12)))</f>
        <v>0</v>
      </c>
      <c r="Y12" s="238">
        <f>IF('med c'!Y12-X12&lt;0,"excesso",'med c'!Y12-X12)</f>
        <v>0</v>
      </c>
      <c r="AY12" s="69"/>
      <c r="AZ12" s="69"/>
      <c r="BA12" s="69"/>
      <c r="BB12" s="69"/>
    </row>
    <row r="13" spans="1:54" x14ac:dyDescent="0.2">
      <c r="A13" s="49">
        <v>589190</v>
      </c>
      <c r="B13" s="50" t="s">
        <v>193</v>
      </c>
      <c r="C13" s="135" t="s">
        <v>172</v>
      </c>
      <c r="D13" s="194" t="s">
        <v>86</v>
      </c>
      <c r="E13" s="131" t="s">
        <v>18</v>
      </c>
      <c r="F13" s="856">
        <f>PROPOSTA!O13</f>
        <v>0</v>
      </c>
      <c r="G13" s="857">
        <f>PROPOSTA!Q13</f>
        <v>0</v>
      </c>
      <c r="H13" s="858"/>
      <c r="I13" s="179">
        <f t="shared" si="0"/>
        <v>0</v>
      </c>
      <c r="J13" s="859">
        <f t="shared" ref="J13:J38" si="1">IF(F13=0,0,F13*(1+I13))</f>
        <v>0</v>
      </c>
      <c r="K13" s="859">
        <f t="shared" ref="K13:K38" si="2">G13+J13</f>
        <v>0</v>
      </c>
      <c r="L13" s="275">
        <f t="shared" ref="L13:L31" si="3">X13</f>
        <v>0</v>
      </c>
      <c r="M13" s="852">
        <f>IF(Y13="excesso","excesso",IF(L13=0,0,ROUND(L13*F13,2)))</f>
        <v>0</v>
      </c>
      <c r="N13" s="853"/>
      <c r="O13" s="854"/>
      <c r="P13" s="855">
        <f>IF(L13=0,0,ROUND(L13*J13,2))</f>
        <v>0</v>
      </c>
      <c r="Q13" s="853"/>
      <c r="R13" s="854"/>
      <c r="S13" s="485">
        <f t="shared" ref="S13:S31" si="4">P13-M13</f>
        <v>0</v>
      </c>
      <c r="U13" s="46" t="str">
        <f t="shared" ref="U13:U66" si="5">IF(T13="X","x",IF(P13&gt;0,"x",""))</f>
        <v/>
      </c>
      <c r="W13" s="264"/>
      <c r="X13" s="270">
        <f>IF(W13=0,0,IF(W13&lt;'med c'!W13,"pouco",IF(W13&gt;PROPOSTA!R13,"EXCESSO",W13-'med c'!W13)))</f>
        <v>0</v>
      </c>
      <c r="Y13" s="239">
        <f>IF('med c'!Y13-X13&lt;0,"excesso",'med c'!Y13-X13)</f>
        <v>0</v>
      </c>
      <c r="Z13" s="46"/>
      <c r="AA13" s="46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Y13" s="69"/>
      <c r="AZ13" s="69"/>
      <c r="BA13" s="69"/>
      <c r="BB13" s="69"/>
    </row>
    <row r="14" spans="1:54" x14ac:dyDescent="0.2">
      <c r="A14" s="51">
        <v>589100</v>
      </c>
      <c r="B14" s="50" t="s">
        <v>193</v>
      </c>
      <c r="C14" s="136" t="s">
        <v>173</v>
      </c>
      <c r="D14" s="194" t="s">
        <v>76</v>
      </c>
      <c r="E14" s="131" t="s">
        <v>18</v>
      </c>
      <c r="F14" s="856">
        <f>PROPOSTA!O14</f>
        <v>0</v>
      </c>
      <c r="G14" s="857">
        <f>PROPOSTA!Q14</f>
        <v>0</v>
      </c>
      <c r="H14" s="858"/>
      <c r="I14" s="179">
        <f>$S$6</f>
        <v>0</v>
      </c>
      <c r="J14" s="859">
        <f t="shared" si="1"/>
        <v>0</v>
      </c>
      <c r="K14" s="859">
        <f t="shared" si="2"/>
        <v>0</v>
      </c>
      <c r="L14" s="275">
        <f t="shared" si="3"/>
        <v>0</v>
      </c>
      <c r="M14" s="852">
        <f t="shared" ref="M14:M38" si="6">IF(Y14="excesso","excesso",IF(L14=0,0,ROUND(L14*F14,2)))</f>
        <v>0</v>
      </c>
      <c r="N14" s="853"/>
      <c r="O14" s="854"/>
      <c r="P14" s="855">
        <f t="shared" ref="P14:P38" si="7">IF(L14=0,0,ROUND(L14*J14,2))</f>
        <v>0</v>
      </c>
      <c r="Q14" s="853"/>
      <c r="R14" s="854"/>
      <c r="S14" s="485">
        <f t="shared" si="4"/>
        <v>0</v>
      </c>
      <c r="U14" s="46" t="str">
        <f t="shared" si="5"/>
        <v/>
      </c>
      <c r="W14" s="264"/>
      <c r="X14" s="270">
        <f>IF(W14=0,0,IF(W14&lt;'med c'!W14,"pouco",IF(W14&gt;PROPOSTA!R14,"EXCESSO",W14-'med c'!W14)))</f>
        <v>0</v>
      </c>
      <c r="Y14" s="239">
        <f>IF('med c'!Y14-X14&lt;0,"excesso",'med c'!Y14-X14)</f>
        <v>0</v>
      </c>
      <c r="Z14" s="69"/>
      <c r="AA14" s="69"/>
      <c r="AU14" s="69"/>
      <c r="AV14" s="69"/>
      <c r="AY14" s="69"/>
      <c r="AZ14" s="69"/>
      <c r="BA14" s="69"/>
      <c r="BB14" s="69"/>
    </row>
    <row r="15" spans="1:54" x14ac:dyDescent="0.2">
      <c r="A15" s="49">
        <v>589420</v>
      </c>
      <c r="B15" s="50" t="s">
        <v>193</v>
      </c>
      <c r="C15" s="135" t="s">
        <v>174</v>
      </c>
      <c r="D15" s="194" t="s">
        <v>85</v>
      </c>
      <c r="E15" s="131" t="s">
        <v>18</v>
      </c>
      <c r="F15" s="856">
        <f>PROPOSTA!O15</f>
        <v>0</v>
      </c>
      <c r="G15" s="857">
        <f>PROPOSTA!Q15</f>
        <v>0</v>
      </c>
      <c r="H15" s="858"/>
      <c r="I15" s="179">
        <f t="shared" ref="I15:I24" si="8">$S$8</f>
        <v>0</v>
      </c>
      <c r="J15" s="859">
        <f t="shared" si="1"/>
        <v>0</v>
      </c>
      <c r="K15" s="859">
        <f t="shared" si="2"/>
        <v>0</v>
      </c>
      <c r="L15" s="275">
        <f t="shared" si="3"/>
        <v>0</v>
      </c>
      <c r="M15" s="852">
        <f t="shared" si="6"/>
        <v>0</v>
      </c>
      <c r="N15" s="853"/>
      <c r="O15" s="854"/>
      <c r="P15" s="855">
        <f t="shared" si="7"/>
        <v>0</v>
      </c>
      <c r="Q15" s="853"/>
      <c r="R15" s="854"/>
      <c r="S15" s="485">
        <f t="shared" si="4"/>
        <v>0</v>
      </c>
      <c r="U15" s="46" t="str">
        <f t="shared" si="5"/>
        <v/>
      </c>
      <c r="W15" s="265"/>
      <c r="X15" s="270">
        <f>IF(W15=0,0,IF(W15&lt;'med c'!W15,"pouco",IF(W15&gt;PROPOSTA!R15,"EXCESSO",W15-'med c'!W15)))</f>
        <v>0</v>
      </c>
      <c r="Y15" s="239">
        <f>IF('med c'!Y15-X15&lt;0,"excesso",'med c'!Y15-X15)</f>
        <v>0</v>
      </c>
      <c r="Z15" s="69"/>
      <c r="AA15" s="69"/>
      <c r="AY15" s="69"/>
      <c r="AZ15" s="69"/>
      <c r="BA15" s="69"/>
      <c r="BB15" s="69"/>
    </row>
    <row r="16" spans="1:54" x14ac:dyDescent="0.2">
      <c r="A16" s="53">
        <v>589520</v>
      </c>
      <c r="B16" s="50" t="s">
        <v>193</v>
      </c>
      <c r="C16" s="135" t="s">
        <v>175</v>
      </c>
      <c r="D16" s="194" t="s">
        <v>87</v>
      </c>
      <c r="E16" s="131" t="s">
        <v>18</v>
      </c>
      <c r="F16" s="856">
        <f>PROPOSTA!O16</f>
        <v>0</v>
      </c>
      <c r="G16" s="857">
        <f>PROPOSTA!Q16</f>
        <v>0</v>
      </c>
      <c r="H16" s="858"/>
      <c r="I16" s="179">
        <f t="shared" si="8"/>
        <v>0</v>
      </c>
      <c r="J16" s="859">
        <f t="shared" si="1"/>
        <v>0</v>
      </c>
      <c r="K16" s="859">
        <f t="shared" si="2"/>
        <v>0</v>
      </c>
      <c r="L16" s="275">
        <f t="shared" si="3"/>
        <v>0</v>
      </c>
      <c r="M16" s="852">
        <f t="shared" si="6"/>
        <v>0</v>
      </c>
      <c r="N16" s="853"/>
      <c r="O16" s="854"/>
      <c r="P16" s="855">
        <f t="shared" si="7"/>
        <v>0</v>
      </c>
      <c r="Q16" s="853"/>
      <c r="R16" s="854"/>
      <c r="S16" s="485">
        <f t="shared" si="4"/>
        <v>0</v>
      </c>
      <c r="U16" s="46" t="str">
        <f t="shared" si="5"/>
        <v/>
      </c>
      <c r="W16" s="265"/>
      <c r="X16" s="270">
        <f>IF(W16=0,0,IF(W16&lt;'med c'!W16,"pouco",IF(W16&gt;PROPOSTA!R16,"EXCESSO",W16-'med c'!W16)))</f>
        <v>0</v>
      </c>
      <c r="Y16" s="239">
        <f>IF('med c'!Y16-X16&lt;0,"excesso",'med c'!Y16-X16)</f>
        <v>0</v>
      </c>
      <c r="Z16" s="69"/>
      <c r="AA16" s="69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Y16" s="69"/>
      <c r="AZ16" s="69"/>
      <c r="BA16" s="69"/>
      <c r="BB16" s="69"/>
    </row>
    <row r="17" spans="1:54" x14ac:dyDescent="0.2">
      <c r="A17" s="53">
        <v>589520</v>
      </c>
      <c r="B17" s="50" t="s">
        <v>193</v>
      </c>
      <c r="C17" s="135" t="s">
        <v>176</v>
      </c>
      <c r="D17" s="194" t="s">
        <v>87</v>
      </c>
      <c r="E17" s="131" t="s">
        <v>18</v>
      </c>
      <c r="F17" s="856">
        <f>PROPOSTA!O17</f>
        <v>0</v>
      </c>
      <c r="G17" s="857">
        <f>PROPOSTA!Q17</f>
        <v>0</v>
      </c>
      <c r="H17" s="858"/>
      <c r="I17" s="179">
        <f t="shared" si="8"/>
        <v>0</v>
      </c>
      <c r="J17" s="859">
        <f t="shared" si="1"/>
        <v>0</v>
      </c>
      <c r="K17" s="859">
        <f t="shared" si="2"/>
        <v>0</v>
      </c>
      <c r="L17" s="275">
        <f t="shared" si="3"/>
        <v>0</v>
      </c>
      <c r="M17" s="852">
        <f t="shared" si="6"/>
        <v>0</v>
      </c>
      <c r="N17" s="853"/>
      <c r="O17" s="854"/>
      <c r="P17" s="855">
        <f t="shared" si="7"/>
        <v>0</v>
      </c>
      <c r="Q17" s="853"/>
      <c r="R17" s="854"/>
      <c r="S17" s="485">
        <f t="shared" si="4"/>
        <v>0</v>
      </c>
      <c r="U17" s="46" t="str">
        <f t="shared" si="5"/>
        <v/>
      </c>
      <c r="W17" s="265"/>
      <c r="X17" s="270">
        <f>IF(W17=0,0,IF(W17&lt;'med c'!W17,"pouco",IF(W17&gt;PROPOSTA!R17,"EXCESSO",W17-'med c'!W17)))</f>
        <v>0</v>
      </c>
      <c r="Y17" s="239">
        <f>IF('med c'!Y17-X17&lt;0,"excesso",'med c'!Y17-X17)</f>
        <v>0</v>
      </c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Y17" s="69"/>
      <c r="AZ17" s="69"/>
      <c r="BA17" s="69"/>
      <c r="BB17" s="69"/>
    </row>
    <row r="18" spans="1:54" x14ac:dyDescent="0.2">
      <c r="A18" s="53">
        <v>589520</v>
      </c>
      <c r="B18" s="50" t="s">
        <v>193</v>
      </c>
      <c r="C18" s="135" t="s">
        <v>177</v>
      </c>
      <c r="D18" s="194" t="s">
        <v>87</v>
      </c>
      <c r="E18" s="131" t="s">
        <v>18</v>
      </c>
      <c r="F18" s="856">
        <f>PROPOSTA!O18</f>
        <v>0</v>
      </c>
      <c r="G18" s="857">
        <f>PROPOSTA!Q18</f>
        <v>0</v>
      </c>
      <c r="H18" s="858"/>
      <c r="I18" s="179">
        <f t="shared" si="8"/>
        <v>0</v>
      </c>
      <c r="J18" s="859">
        <f t="shared" si="1"/>
        <v>0</v>
      </c>
      <c r="K18" s="859">
        <f t="shared" si="2"/>
        <v>0</v>
      </c>
      <c r="L18" s="275">
        <f t="shared" si="3"/>
        <v>0</v>
      </c>
      <c r="M18" s="852">
        <f t="shared" si="6"/>
        <v>0</v>
      </c>
      <c r="N18" s="853"/>
      <c r="O18" s="854"/>
      <c r="P18" s="855">
        <f t="shared" si="7"/>
        <v>0</v>
      </c>
      <c r="Q18" s="853"/>
      <c r="R18" s="854"/>
      <c r="S18" s="485">
        <f t="shared" si="4"/>
        <v>0</v>
      </c>
      <c r="U18" s="46" t="str">
        <f t="shared" si="5"/>
        <v/>
      </c>
      <c r="W18" s="265"/>
      <c r="X18" s="270">
        <f>IF(W18=0,0,IF(W18&lt;'med c'!W18,"pouco",IF(W18&gt;PROPOSTA!R18,"EXCESSO",W18-'med c'!W18)))</f>
        <v>0</v>
      </c>
      <c r="Y18" s="239">
        <f>IF('med c'!Y18-X18&lt;0,"excesso",'med c'!Y18-X18)</f>
        <v>0</v>
      </c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Y18" s="69"/>
      <c r="AZ18" s="69"/>
      <c r="BA18" s="69"/>
      <c r="BB18" s="69"/>
    </row>
    <row r="19" spans="1:54" x14ac:dyDescent="0.2">
      <c r="A19" s="53">
        <v>589520</v>
      </c>
      <c r="B19" s="50" t="s">
        <v>193</v>
      </c>
      <c r="C19" s="135" t="s">
        <v>178</v>
      </c>
      <c r="D19" s="194" t="s">
        <v>87</v>
      </c>
      <c r="E19" s="131" t="s">
        <v>18</v>
      </c>
      <c r="F19" s="856">
        <f>PROPOSTA!O19</f>
        <v>0</v>
      </c>
      <c r="G19" s="857">
        <f>PROPOSTA!Q19</f>
        <v>0</v>
      </c>
      <c r="H19" s="858"/>
      <c r="I19" s="179">
        <f t="shared" si="8"/>
        <v>0</v>
      </c>
      <c r="J19" s="859">
        <f t="shared" si="1"/>
        <v>0</v>
      </c>
      <c r="K19" s="859">
        <f t="shared" si="2"/>
        <v>0</v>
      </c>
      <c r="L19" s="275">
        <f t="shared" si="3"/>
        <v>0</v>
      </c>
      <c r="M19" s="852">
        <f t="shared" si="6"/>
        <v>0</v>
      </c>
      <c r="N19" s="853"/>
      <c r="O19" s="854"/>
      <c r="P19" s="855">
        <f t="shared" si="7"/>
        <v>0</v>
      </c>
      <c r="Q19" s="853"/>
      <c r="R19" s="854"/>
      <c r="S19" s="485">
        <f t="shared" si="4"/>
        <v>0</v>
      </c>
      <c r="U19" s="46" t="str">
        <f t="shared" si="5"/>
        <v/>
      </c>
      <c r="W19" s="265"/>
      <c r="X19" s="270">
        <f>IF(W19=0,0,IF(W19&lt;'med c'!W19,"pouco",IF(W19&gt;PROPOSTA!R19,"EXCESSO",W19-'med c'!W19)))</f>
        <v>0</v>
      </c>
      <c r="Y19" s="239">
        <f>IF('med c'!Y19-X19&lt;0,"excesso",'med c'!Y19-X19)</f>
        <v>0</v>
      </c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Y19" s="69"/>
      <c r="AZ19" s="69"/>
      <c r="BA19" s="69"/>
      <c r="BB19" s="69"/>
    </row>
    <row r="20" spans="1:54" x14ac:dyDescent="0.2">
      <c r="A20" s="53">
        <v>589220</v>
      </c>
      <c r="B20" s="50" t="s">
        <v>193</v>
      </c>
      <c r="C20" s="135" t="s">
        <v>194</v>
      </c>
      <c r="D20" s="194" t="s">
        <v>195</v>
      </c>
      <c r="E20" s="131" t="s">
        <v>18</v>
      </c>
      <c r="F20" s="856">
        <f>PROPOSTA!O20</f>
        <v>0</v>
      </c>
      <c r="G20" s="857">
        <f>PROPOSTA!Q20</f>
        <v>0</v>
      </c>
      <c r="H20" s="858"/>
      <c r="I20" s="179">
        <f t="shared" si="8"/>
        <v>0</v>
      </c>
      <c r="J20" s="859">
        <f t="shared" si="1"/>
        <v>0</v>
      </c>
      <c r="K20" s="859">
        <f t="shared" si="2"/>
        <v>0</v>
      </c>
      <c r="L20" s="275">
        <f t="shared" si="3"/>
        <v>0</v>
      </c>
      <c r="M20" s="852">
        <f t="shared" si="6"/>
        <v>0</v>
      </c>
      <c r="N20" s="853"/>
      <c r="O20" s="854"/>
      <c r="P20" s="855">
        <f t="shared" si="7"/>
        <v>0</v>
      </c>
      <c r="Q20" s="853"/>
      <c r="R20" s="854"/>
      <c r="S20" s="485">
        <f t="shared" si="4"/>
        <v>0</v>
      </c>
      <c r="U20" s="46" t="str">
        <f t="shared" si="5"/>
        <v/>
      </c>
      <c r="W20" s="265"/>
      <c r="X20" s="270">
        <f>IF(W20=0,0,IF(W20&lt;'med c'!W20,"pouco",IF(W20&gt;PROPOSTA!R20,"EXCESSO",W20-'med c'!W20)))</f>
        <v>0</v>
      </c>
      <c r="Y20" s="239">
        <f>IF('med c'!Y20-X20&lt;0,"excesso",'med c'!Y20-X20)</f>
        <v>0</v>
      </c>
      <c r="AA20" s="137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Y20" s="69"/>
      <c r="AZ20" s="69"/>
      <c r="BA20" s="69"/>
      <c r="BB20" s="69"/>
    </row>
    <row r="21" spans="1:54" x14ac:dyDescent="0.2">
      <c r="A21" s="53">
        <v>589320</v>
      </c>
      <c r="B21" s="50" t="s">
        <v>193</v>
      </c>
      <c r="C21" s="135" t="s">
        <v>179</v>
      </c>
      <c r="D21" s="194" t="s">
        <v>88</v>
      </c>
      <c r="E21" s="131" t="s">
        <v>18</v>
      </c>
      <c r="F21" s="856">
        <f>PROPOSTA!O21</f>
        <v>0</v>
      </c>
      <c r="G21" s="857">
        <f>PROPOSTA!Q21</f>
        <v>0</v>
      </c>
      <c r="H21" s="858"/>
      <c r="I21" s="179">
        <f t="shared" si="8"/>
        <v>0</v>
      </c>
      <c r="J21" s="859">
        <f t="shared" si="1"/>
        <v>0</v>
      </c>
      <c r="K21" s="859">
        <f t="shared" si="2"/>
        <v>0</v>
      </c>
      <c r="L21" s="275">
        <f t="shared" si="3"/>
        <v>0</v>
      </c>
      <c r="M21" s="852">
        <f t="shared" si="6"/>
        <v>0</v>
      </c>
      <c r="N21" s="853"/>
      <c r="O21" s="854"/>
      <c r="P21" s="855">
        <f t="shared" si="7"/>
        <v>0</v>
      </c>
      <c r="Q21" s="853"/>
      <c r="R21" s="854"/>
      <c r="S21" s="485">
        <f t="shared" si="4"/>
        <v>0</v>
      </c>
      <c r="U21" s="46" t="str">
        <f t="shared" si="5"/>
        <v/>
      </c>
      <c r="W21" s="265"/>
      <c r="X21" s="270">
        <f>IF(W21=0,0,IF(W21&lt;'med c'!W21,"pouco",IF(W21&gt;PROPOSTA!R21,"EXCESSO",W21-'med c'!W21)))</f>
        <v>0</v>
      </c>
      <c r="Y21" s="239">
        <f>IF('med c'!Y21-X21&lt;0,"excesso",'med c'!Y21-X21)</f>
        <v>0</v>
      </c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Y21" s="69"/>
      <c r="AZ21" s="69"/>
      <c r="BA21" s="69"/>
      <c r="BB21" s="69"/>
    </row>
    <row r="22" spans="1:54" x14ac:dyDescent="0.2">
      <c r="A22" s="53">
        <v>589320</v>
      </c>
      <c r="B22" s="50" t="s">
        <v>193</v>
      </c>
      <c r="C22" s="135" t="s">
        <v>180</v>
      </c>
      <c r="D22" s="194" t="s">
        <v>88</v>
      </c>
      <c r="E22" s="131" t="s">
        <v>18</v>
      </c>
      <c r="F22" s="856">
        <f>PROPOSTA!O22</f>
        <v>0</v>
      </c>
      <c r="G22" s="857">
        <f>PROPOSTA!Q22</f>
        <v>0</v>
      </c>
      <c r="H22" s="858"/>
      <c r="I22" s="179">
        <f t="shared" si="8"/>
        <v>0</v>
      </c>
      <c r="J22" s="859">
        <f t="shared" si="1"/>
        <v>0</v>
      </c>
      <c r="K22" s="859">
        <f t="shared" si="2"/>
        <v>0</v>
      </c>
      <c r="L22" s="275">
        <f t="shared" si="3"/>
        <v>0</v>
      </c>
      <c r="M22" s="852">
        <f t="shared" si="6"/>
        <v>0</v>
      </c>
      <c r="N22" s="853"/>
      <c r="O22" s="854"/>
      <c r="P22" s="855">
        <f t="shared" si="7"/>
        <v>0</v>
      </c>
      <c r="Q22" s="853"/>
      <c r="R22" s="854"/>
      <c r="S22" s="485">
        <f t="shared" si="4"/>
        <v>0</v>
      </c>
      <c r="U22" s="46" t="str">
        <f t="shared" si="5"/>
        <v/>
      </c>
      <c r="W22" s="265"/>
      <c r="X22" s="270">
        <f>IF(W22=0,0,IF(W22&lt;'med c'!W22,"pouco",IF(W22&gt;PROPOSTA!R22,"EXCESSO",W22-'med c'!W22)))</f>
        <v>0</v>
      </c>
      <c r="Y22" s="239">
        <f>IF('med c'!Y22-X22&lt;0,"excesso",'med c'!Y22-X22)</f>
        <v>0</v>
      </c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Y22" s="69"/>
      <c r="AZ22" s="69"/>
      <c r="BA22" s="69"/>
      <c r="BB22" s="69"/>
    </row>
    <row r="23" spans="1:54" x14ac:dyDescent="0.2">
      <c r="A23" s="53">
        <v>589320</v>
      </c>
      <c r="B23" s="50" t="s">
        <v>193</v>
      </c>
      <c r="C23" s="135" t="s">
        <v>181</v>
      </c>
      <c r="D23" s="194" t="s">
        <v>88</v>
      </c>
      <c r="E23" s="131" t="s">
        <v>18</v>
      </c>
      <c r="F23" s="856">
        <f>PROPOSTA!O23</f>
        <v>0</v>
      </c>
      <c r="G23" s="857">
        <f>PROPOSTA!Q23</f>
        <v>0</v>
      </c>
      <c r="H23" s="858"/>
      <c r="I23" s="179">
        <f t="shared" si="8"/>
        <v>0</v>
      </c>
      <c r="J23" s="859">
        <f t="shared" si="1"/>
        <v>0</v>
      </c>
      <c r="K23" s="859">
        <f t="shared" si="2"/>
        <v>0</v>
      </c>
      <c r="L23" s="275">
        <f t="shared" si="3"/>
        <v>0</v>
      </c>
      <c r="M23" s="852">
        <f t="shared" si="6"/>
        <v>0</v>
      </c>
      <c r="N23" s="853"/>
      <c r="O23" s="854"/>
      <c r="P23" s="855">
        <f t="shared" si="7"/>
        <v>0</v>
      </c>
      <c r="Q23" s="853"/>
      <c r="R23" s="854"/>
      <c r="S23" s="485">
        <f t="shared" si="4"/>
        <v>0</v>
      </c>
      <c r="U23" s="46" t="str">
        <f t="shared" si="5"/>
        <v/>
      </c>
      <c r="W23" s="265"/>
      <c r="X23" s="270">
        <f>IF(W23=0,0,IF(W23&lt;'med c'!W23,"pouco",IF(W23&gt;PROPOSTA!R23,"EXCESSO",W23-'med c'!W23)))</f>
        <v>0</v>
      </c>
      <c r="Y23" s="239">
        <f>IF('med c'!Y23-X23&lt;0,"excesso",'med c'!Y23-X23)</f>
        <v>0</v>
      </c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Y23" s="69"/>
      <c r="AZ23" s="69"/>
      <c r="BA23" s="69"/>
      <c r="BB23" s="69"/>
    </row>
    <row r="24" spans="1:54" x14ac:dyDescent="0.2">
      <c r="A24" s="53">
        <v>589520</v>
      </c>
      <c r="B24" s="50" t="s">
        <v>193</v>
      </c>
      <c r="C24" s="135" t="s">
        <v>182</v>
      </c>
      <c r="D24" s="194" t="s">
        <v>87</v>
      </c>
      <c r="E24" s="131" t="s">
        <v>18</v>
      </c>
      <c r="F24" s="856">
        <f>PROPOSTA!O24</f>
        <v>0</v>
      </c>
      <c r="G24" s="857">
        <f>PROPOSTA!Q24</f>
        <v>0</v>
      </c>
      <c r="H24" s="858"/>
      <c r="I24" s="179">
        <f t="shared" si="8"/>
        <v>0</v>
      </c>
      <c r="J24" s="859">
        <f t="shared" si="1"/>
        <v>0</v>
      </c>
      <c r="K24" s="859">
        <f t="shared" si="2"/>
        <v>0</v>
      </c>
      <c r="L24" s="275">
        <f t="shared" si="3"/>
        <v>0</v>
      </c>
      <c r="M24" s="852">
        <f t="shared" si="6"/>
        <v>0</v>
      </c>
      <c r="N24" s="853"/>
      <c r="O24" s="854"/>
      <c r="P24" s="855">
        <f t="shared" si="7"/>
        <v>0</v>
      </c>
      <c r="Q24" s="853"/>
      <c r="R24" s="854"/>
      <c r="S24" s="485">
        <f t="shared" si="4"/>
        <v>0</v>
      </c>
      <c r="U24" s="46" t="str">
        <f t="shared" si="5"/>
        <v/>
      </c>
      <c r="W24" s="265"/>
      <c r="X24" s="270">
        <f>IF(W24=0,0,IF(W24&lt;'med c'!W24,"pouco",IF(W24&gt;PROPOSTA!R24,"EXCESSO",W24-'med c'!W24)))</f>
        <v>0</v>
      </c>
      <c r="Y24" s="239">
        <f>IF('med c'!Y24-X24&lt;0,"excesso",'med c'!Y24-X24)</f>
        <v>0</v>
      </c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Y24" s="69"/>
      <c r="AZ24" s="69"/>
      <c r="BA24" s="69"/>
      <c r="BB24" s="69"/>
    </row>
    <row r="25" spans="1:54" x14ac:dyDescent="0.2">
      <c r="A25" s="53">
        <v>589000</v>
      </c>
      <c r="B25" s="50" t="s">
        <v>193</v>
      </c>
      <c r="C25" s="135" t="s">
        <v>183</v>
      </c>
      <c r="D25" s="194" t="s">
        <v>89</v>
      </c>
      <c r="E25" s="131" t="s">
        <v>18</v>
      </c>
      <c r="F25" s="856">
        <f>PROPOSTA!O25</f>
        <v>0</v>
      </c>
      <c r="G25" s="857">
        <f>PROPOSTA!Q25</f>
        <v>0</v>
      </c>
      <c r="H25" s="858"/>
      <c r="I25" s="179">
        <f t="shared" ref="I25:I37" si="9">$S$7</f>
        <v>0</v>
      </c>
      <c r="J25" s="859">
        <f t="shared" si="1"/>
        <v>0</v>
      </c>
      <c r="K25" s="859">
        <f t="shared" si="2"/>
        <v>0</v>
      </c>
      <c r="L25" s="275">
        <f t="shared" si="3"/>
        <v>0</v>
      </c>
      <c r="M25" s="852">
        <f t="shared" si="6"/>
        <v>0</v>
      </c>
      <c r="N25" s="853"/>
      <c r="O25" s="854"/>
      <c r="P25" s="855">
        <f t="shared" si="7"/>
        <v>0</v>
      </c>
      <c r="Q25" s="853"/>
      <c r="R25" s="854"/>
      <c r="S25" s="485">
        <f t="shared" si="4"/>
        <v>0</v>
      </c>
      <c r="U25" s="46" t="str">
        <f t="shared" si="5"/>
        <v/>
      </c>
      <c r="W25" s="265"/>
      <c r="X25" s="270">
        <f>IF(W25=0,0,IF(W25&lt;'med c'!W25,"pouco",IF(W25&gt;PROPOSTA!R25,"EXCESSO",W25-'med c'!W25)))</f>
        <v>0</v>
      </c>
      <c r="Y25" s="239">
        <f>IF('med c'!Y25-X25&lt;0,"excesso",'med c'!Y25-X25)</f>
        <v>0</v>
      </c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Y25" s="69"/>
      <c r="AZ25" s="69"/>
      <c r="BA25" s="69"/>
      <c r="BB25" s="69"/>
    </row>
    <row r="26" spans="1:54" x14ac:dyDescent="0.2">
      <c r="A26" s="53">
        <v>589000</v>
      </c>
      <c r="B26" s="50" t="s">
        <v>193</v>
      </c>
      <c r="C26" s="135" t="s">
        <v>184</v>
      </c>
      <c r="D26" s="194" t="s">
        <v>89</v>
      </c>
      <c r="E26" s="131" t="s">
        <v>18</v>
      </c>
      <c r="F26" s="856">
        <f>PROPOSTA!O26</f>
        <v>0</v>
      </c>
      <c r="G26" s="857">
        <f>PROPOSTA!Q26</f>
        <v>0</v>
      </c>
      <c r="H26" s="858"/>
      <c r="I26" s="179">
        <f t="shared" si="9"/>
        <v>0</v>
      </c>
      <c r="J26" s="859">
        <f t="shared" si="1"/>
        <v>0</v>
      </c>
      <c r="K26" s="859">
        <f t="shared" si="2"/>
        <v>0</v>
      </c>
      <c r="L26" s="275">
        <f t="shared" si="3"/>
        <v>0</v>
      </c>
      <c r="M26" s="852">
        <f t="shared" si="6"/>
        <v>0</v>
      </c>
      <c r="N26" s="853"/>
      <c r="O26" s="854"/>
      <c r="P26" s="855">
        <f t="shared" si="7"/>
        <v>0</v>
      </c>
      <c r="Q26" s="853"/>
      <c r="R26" s="854"/>
      <c r="S26" s="485">
        <f t="shared" si="4"/>
        <v>0</v>
      </c>
      <c r="U26" s="46" t="str">
        <f t="shared" si="5"/>
        <v/>
      </c>
      <c r="W26" s="265"/>
      <c r="X26" s="270">
        <f>IF(W26=0,0,IF(W26&lt;'med c'!W26,"pouco",IF(W26&gt;PROPOSTA!R26,"EXCESSO",W26-'med c'!W26)))</f>
        <v>0</v>
      </c>
      <c r="Y26" s="239">
        <f>IF('med c'!Y26-X26&lt;0,"excesso",'med c'!Y26-X26)</f>
        <v>0</v>
      </c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Y26" s="69"/>
      <c r="AZ26" s="69"/>
      <c r="BA26" s="69"/>
      <c r="BB26" s="69"/>
    </row>
    <row r="27" spans="1:54" x14ac:dyDescent="0.2">
      <c r="A27" s="53">
        <v>589000</v>
      </c>
      <c r="B27" s="50" t="s">
        <v>193</v>
      </c>
      <c r="C27" s="135" t="s">
        <v>185</v>
      </c>
      <c r="D27" s="194" t="s">
        <v>89</v>
      </c>
      <c r="E27" s="131" t="s">
        <v>18</v>
      </c>
      <c r="F27" s="856">
        <f>PROPOSTA!O27</f>
        <v>0</v>
      </c>
      <c r="G27" s="857">
        <f>PROPOSTA!Q27</f>
        <v>0</v>
      </c>
      <c r="H27" s="858"/>
      <c r="I27" s="179">
        <f t="shared" si="9"/>
        <v>0</v>
      </c>
      <c r="J27" s="859">
        <f t="shared" si="1"/>
        <v>0</v>
      </c>
      <c r="K27" s="859">
        <f t="shared" si="2"/>
        <v>0</v>
      </c>
      <c r="L27" s="275">
        <f t="shared" si="3"/>
        <v>0</v>
      </c>
      <c r="M27" s="852">
        <f t="shared" si="6"/>
        <v>0</v>
      </c>
      <c r="N27" s="853"/>
      <c r="O27" s="854"/>
      <c r="P27" s="855">
        <f t="shared" si="7"/>
        <v>0</v>
      </c>
      <c r="Q27" s="853"/>
      <c r="R27" s="854"/>
      <c r="S27" s="485">
        <f t="shared" si="4"/>
        <v>0</v>
      </c>
      <c r="U27" s="46" t="str">
        <f t="shared" si="5"/>
        <v/>
      </c>
      <c r="W27" s="265"/>
      <c r="X27" s="270">
        <f>IF(W27=0,0,IF(W27&lt;'med c'!W27,"pouco",IF(W27&gt;PROPOSTA!R27,"EXCESSO",W27-'med c'!W27)))</f>
        <v>0</v>
      </c>
      <c r="Y27" s="239">
        <f>IF('med c'!Y27-X27&lt;0,"excesso",'med c'!Y27-X27)</f>
        <v>0</v>
      </c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Y27" s="69"/>
      <c r="AZ27" s="69"/>
      <c r="BA27" s="69"/>
      <c r="BB27" s="69"/>
    </row>
    <row r="28" spans="1:54" x14ac:dyDescent="0.2">
      <c r="A28" s="53">
        <v>589000</v>
      </c>
      <c r="B28" s="50" t="s">
        <v>193</v>
      </c>
      <c r="C28" s="135" t="s">
        <v>186</v>
      </c>
      <c r="D28" s="194" t="s">
        <v>89</v>
      </c>
      <c r="E28" s="131" t="s">
        <v>18</v>
      </c>
      <c r="F28" s="856">
        <f>PROPOSTA!O28</f>
        <v>0</v>
      </c>
      <c r="G28" s="857">
        <f>PROPOSTA!Q28</f>
        <v>0</v>
      </c>
      <c r="H28" s="858"/>
      <c r="I28" s="179">
        <f t="shared" si="9"/>
        <v>0</v>
      </c>
      <c r="J28" s="859">
        <f t="shared" si="1"/>
        <v>0</v>
      </c>
      <c r="K28" s="859">
        <f t="shared" si="2"/>
        <v>0</v>
      </c>
      <c r="L28" s="275">
        <f t="shared" si="3"/>
        <v>0</v>
      </c>
      <c r="M28" s="852">
        <f t="shared" si="6"/>
        <v>0</v>
      </c>
      <c r="N28" s="853"/>
      <c r="O28" s="854"/>
      <c r="P28" s="855">
        <f t="shared" si="7"/>
        <v>0</v>
      </c>
      <c r="Q28" s="853"/>
      <c r="R28" s="854"/>
      <c r="S28" s="485">
        <f t="shared" si="4"/>
        <v>0</v>
      </c>
      <c r="U28" s="46" t="str">
        <f t="shared" si="5"/>
        <v/>
      </c>
      <c r="W28" s="265"/>
      <c r="X28" s="270">
        <f>IF(W28=0,0,IF(W28&lt;'med c'!W28,"pouco",IF(W28&gt;PROPOSTA!R28,"EXCESSO",W28-'med c'!W28)))</f>
        <v>0</v>
      </c>
      <c r="Y28" s="239">
        <f>IF('med c'!Y28-X28&lt;0,"excesso",'med c'!Y28-X28)</f>
        <v>0</v>
      </c>
      <c r="AU28" s="69"/>
      <c r="AV28" s="69"/>
      <c r="AY28" s="69"/>
      <c r="AZ28" s="69"/>
      <c r="BA28" s="69"/>
      <c r="BB28" s="69"/>
    </row>
    <row r="29" spans="1:54" x14ac:dyDescent="0.2">
      <c r="A29" s="53">
        <v>589000</v>
      </c>
      <c r="B29" s="50" t="s">
        <v>193</v>
      </c>
      <c r="C29" s="135" t="s">
        <v>187</v>
      </c>
      <c r="D29" s="194" t="s">
        <v>89</v>
      </c>
      <c r="E29" s="131" t="s">
        <v>18</v>
      </c>
      <c r="F29" s="856">
        <f>PROPOSTA!O29</f>
        <v>0</v>
      </c>
      <c r="G29" s="857">
        <f>PROPOSTA!Q29</f>
        <v>0</v>
      </c>
      <c r="H29" s="858"/>
      <c r="I29" s="179">
        <f t="shared" si="9"/>
        <v>0</v>
      </c>
      <c r="J29" s="859">
        <f t="shared" si="1"/>
        <v>0</v>
      </c>
      <c r="K29" s="859">
        <f t="shared" si="2"/>
        <v>0</v>
      </c>
      <c r="L29" s="275">
        <f t="shared" si="3"/>
        <v>0</v>
      </c>
      <c r="M29" s="852">
        <f t="shared" si="6"/>
        <v>0</v>
      </c>
      <c r="N29" s="853"/>
      <c r="O29" s="854"/>
      <c r="P29" s="855">
        <f t="shared" si="7"/>
        <v>0</v>
      </c>
      <c r="Q29" s="853"/>
      <c r="R29" s="854"/>
      <c r="S29" s="485">
        <f t="shared" si="4"/>
        <v>0</v>
      </c>
      <c r="U29" s="46" t="str">
        <f t="shared" si="5"/>
        <v/>
      </c>
      <c r="W29" s="265"/>
      <c r="X29" s="270">
        <f>IF(W29=0,0,IF(W29&lt;'med c'!W29,"pouco",IF(W29&gt;PROPOSTA!R29,"EXCESSO",W29-'med c'!W29)))</f>
        <v>0</v>
      </c>
      <c r="Y29" s="239">
        <f>IF('med c'!Y29-X29&lt;0,"excesso",'med c'!Y29-X29)</f>
        <v>0</v>
      </c>
      <c r="AY29" s="69"/>
      <c r="AZ29" s="69"/>
      <c r="BA29" s="69"/>
      <c r="BB29" s="69"/>
    </row>
    <row r="30" spans="1:54" x14ac:dyDescent="0.2">
      <c r="A30" s="53">
        <v>589000</v>
      </c>
      <c r="B30" s="50" t="s">
        <v>193</v>
      </c>
      <c r="C30" s="135" t="s">
        <v>188</v>
      </c>
      <c r="D30" s="194" t="s">
        <v>89</v>
      </c>
      <c r="E30" s="131" t="s">
        <v>18</v>
      </c>
      <c r="F30" s="856">
        <f>PROPOSTA!O30</f>
        <v>0</v>
      </c>
      <c r="G30" s="857">
        <f>PROPOSTA!Q30</f>
        <v>0</v>
      </c>
      <c r="H30" s="858"/>
      <c r="I30" s="179">
        <f t="shared" si="9"/>
        <v>0</v>
      </c>
      <c r="J30" s="859">
        <f t="shared" si="1"/>
        <v>0</v>
      </c>
      <c r="K30" s="859">
        <f t="shared" si="2"/>
        <v>0</v>
      </c>
      <c r="L30" s="275">
        <f t="shared" si="3"/>
        <v>0</v>
      </c>
      <c r="M30" s="852">
        <f t="shared" si="6"/>
        <v>0</v>
      </c>
      <c r="N30" s="853"/>
      <c r="O30" s="854"/>
      <c r="P30" s="855">
        <f t="shared" si="7"/>
        <v>0</v>
      </c>
      <c r="Q30" s="853"/>
      <c r="R30" s="854"/>
      <c r="S30" s="485">
        <f t="shared" si="4"/>
        <v>0</v>
      </c>
      <c r="U30" s="46" t="str">
        <f t="shared" si="5"/>
        <v/>
      </c>
      <c r="W30" s="265"/>
      <c r="X30" s="270">
        <f>IF(W30=0,0,IF(W30&lt;'med c'!W30,"pouco",IF(W30&gt;PROPOSTA!R30,"EXCESSO",W30-'med c'!W30)))</f>
        <v>0</v>
      </c>
      <c r="Y30" s="239">
        <f>IF('med c'!Y30-X30&lt;0,"excesso",'med c'!Y30-X30)</f>
        <v>0</v>
      </c>
      <c r="AA30" s="243"/>
      <c r="AU30" s="69"/>
      <c r="AV30" s="69"/>
      <c r="AY30" s="69"/>
      <c r="AZ30" s="69"/>
      <c r="BA30" s="69"/>
      <c r="BB30" s="69"/>
    </row>
    <row r="31" spans="1:54" x14ac:dyDescent="0.2">
      <c r="A31" s="53">
        <v>589000</v>
      </c>
      <c r="B31" s="50" t="s">
        <v>193</v>
      </c>
      <c r="C31" s="135" t="s">
        <v>189</v>
      </c>
      <c r="D31" s="194" t="s">
        <v>89</v>
      </c>
      <c r="E31" s="131" t="s">
        <v>18</v>
      </c>
      <c r="F31" s="856">
        <f>PROPOSTA!O31</f>
        <v>0</v>
      </c>
      <c r="G31" s="857">
        <f>PROPOSTA!Q31</f>
        <v>0</v>
      </c>
      <c r="H31" s="858"/>
      <c r="I31" s="179">
        <f t="shared" si="9"/>
        <v>0</v>
      </c>
      <c r="J31" s="859">
        <f t="shared" si="1"/>
        <v>0</v>
      </c>
      <c r="K31" s="859">
        <f t="shared" si="2"/>
        <v>0</v>
      </c>
      <c r="L31" s="275">
        <f t="shared" si="3"/>
        <v>0</v>
      </c>
      <c r="M31" s="852">
        <f t="shared" si="6"/>
        <v>0</v>
      </c>
      <c r="N31" s="853"/>
      <c r="O31" s="854"/>
      <c r="P31" s="855">
        <f t="shared" si="7"/>
        <v>0</v>
      </c>
      <c r="Q31" s="853"/>
      <c r="R31" s="854"/>
      <c r="S31" s="485">
        <f t="shared" si="4"/>
        <v>0</v>
      </c>
      <c r="U31" s="46" t="str">
        <f t="shared" si="5"/>
        <v/>
      </c>
      <c r="W31" s="265"/>
      <c r="X31" s="270">
        <f>IF(W31=0,0,IF(W31&lt;'med c'!W31,"pouco",IF(W31&gt;PROPOSTA!R31,"EXCESSO",W31-'med c'!W31)))</f>
        <v>0</v>
      </c>
      <c r="Y31" s="239">
        <f>IF('med c'!Y31-X31&lt;0,"excesso",'med c'!Y31-X31)</f>
        <v>0</v>
      </c>
      <c r="AU31" s="69"/>
      <c r="AV31" s="69"/>
      <c r="AY31" s="69"/>
      <c r="AZ31" s="69"/>
      <c r="BA31" s="69"/>
      <c r="BB31" s="69"/>
    </row>
    <row r="32" spans="1:54" x14ac:dyDescent="0.2">
      <c r="A32" s="55">
        <v>589000</v>
      </c>
      <c r="B32" s="50" t="s">
        <v>193</v>
      </c>
      <c r="C32" s="136" t="s">
        <v>190</v>
      </c>
      <c r="D32" s="194" t="s">
        <v>89</v>
      </c>
      <c r="E32" s="132" t="s">
        <v>18</v>
      </c>
      <c r="F32" s="856">
        <f>PROPOSTA!O32</f>
        <v>0</v>
      </c>
      <c r="G32" s="857">
        <f>PROPOSTA!Q32</f>
        <v>0</v>
      </c>
      <c r="H32" s="858"/>
      <c r="I32" s="179">
        <f t="shared" si="9"/>
        <v>0</v>
      </c>
      <c r="J32" s="859">
        <f t="shared" si="1"/>
        <v>0</v>
      </c>
      <c r="K32" s="859">
        <f t="shared" si="2"/>
        <v>0</v>
      </c>
      <c r="L32" s="275">
        <f t="shared" ref="L32:L49" si="10">X32</f>
        <v>0</v>
      </c>
      <c r="M32" s="852">
        <f t="shared" si="6"/>
        <v>0</v>
      </c>
      <c r="N32" s="853"/>
      <c r="O32" s="854"/>
      <c r="P32" s="855">
        <f t="shared" si="7"/>
        <v>0</v>
      </c>
      <c r="Q32" s="853"/>
      <c r="R32" s="854"/>
      <c r="S32" s="485">
        <f t="shared" ref="S32:S66" si="11">P32-M32</f>
        <v>0</v>
      </c>
      <c r="U32" s="46" t="str">
        <f t="shared" si="5"/>
        <v/>
      </c>
      <c r="W32" s="265"/>
      <c r="X32" s="270">
        <f>IF(W32=0,0,IF(W32&lt;'med c'!W32,"pouco",IF(W32&gt;PROPOSTA!R32,"EXCESSO",W32-'med c'!W32)))</f>
        <v>0</v>
      </c>
      <c r="Y32" s="239">
        <f>IF('med c'!Y32-X32&lt;0,"excesso",'med c'!Y32-X32)</f>
        <v>0</v>
      </c>
      <c r="AY32" s="69"/>
      <c r="AZ32" s="69"/>
      <c r="BA32" s="69"/>
      <c r="BB32" s="69"/>
    </row>
    <row r="33" spans="1:54" x14ac:dyDescent="0.2">
      <c r="A33" s="55">
        <v>589000</v>
      </c>
      <c r="B33" s="50" t="s">
        <v>193</v>
      </c>
      <c r="C33" s="136" t="s">
        <v>191</v>
      </c>
      <c r="D33" s="194" t="s">
        <v>89</v>
      </c>
      <c r="E33" s="132" t="s">
        <v>18</v>
      </c>
      <c r="F33" s="856">
        <f>PROPOSTA!O33</f>
        <v>0</v>
      </c>
      <c r="G33" s="857">
        <f>PROPOSTA!Q33</f>
        <v>0</v>
      </c>
      <c r="H33" s="858"/>
      <c r="I33" s="179">
        <f t="shared" si="9"/>
        <v>0</v>
      </c>
      <c r="J33" s="859">
        <f t="shared" si="1"/>
        <v>0</v>
      </c>
      <c r="K33" s="859">
        <f t="shared" si="2"/>
        <v>0</v>
      </c>
      <c r="L33" s="275">
        <f t="shared" si="10"/>
        <v>0</v>
      </c>
      <c r="M33" s="852">
        <f t="shared" si="6"/>
        <v>0</v>
      </c>
      <c r="N33" s="853"/>
      <c r="O33" s="854"/>
      <c r="P33" s="855">
        <f t="shared" si="7"/>
        <v>0</v>
      </c>
      <c r="Q33" s="853"/>
      <c r="R33" s="854"/>
      <c r="S33" s="485">
        <f t="shared" si="11"/>
        <v>0</v>
      </c>
      <c r="U33" s="46" t="str">
        <f t="shared" si="5"/>
        <v/>
      </c>
      <c r="W33" s="265"/>
      <c r="X33" s="270">
        <f>IF(W33=0,0,IF(W33&lt;'med c'!W33,"pouco",IF(W33&gt;PROPOSTA!R33,"EXCESSO",W33-'med c'!W33)))</f>
        <v>0</v>
      </c>
      <c r="Y33" s="239">
        <f>IF('med c'!Y33-X33&lt;0,"excesso",'med c'!Y33-X33)</f>
        <v>0</v>
      </c>
      <c r="AY33" s="69"/>
      <c r="AZ33" s="69"/>
      <c r="BA33" s="69"/>
      <c r="BB33" s="69"/>
    </row>
    <row r="34" spans="1:54" x14ac:dyDescent="0.2">
      <c r="A34" s="55">
        <v>589030</v>
      </c>
      <c r="B34" s="50" t="s">
        <v>193</v>
      </c>
      <c r="C34" s="136" t="s">
        <v>196</v>
      </c>
      <c r="D34" s="194" t="s">
        <v>200</v>
      </c>
      <c r="E34" s="132" t="s">
        <v>18</v>
      </c>
      <c r="F34" s="856">
        <f>PROPOSTA!O34</f>
        <v>0</v>
      </c>
      <c r="G34" s="857">
        <f>PROPOSTA!Q34</f>
        <v>0</v>
      </c>
      <c r="H34" s="858"/>
      <c r="I34" s="179">
        <f t="shared" si="9"/>
        <v>0</v>
      </c>
      <c r="J34" s="859">
        <f t="shared" si="1"/>
        <v>0</v>
      </c>
      <c r="K34" s="859">
        <f t="shared" si="2"/>
        <v>0</v>
      </c>
      <c r="L34" s="275">
        <f t="shared" si="10"/>
        <v>0</v>
      </c>
      <c r="M34" s="852">
        <f t="shared" si="6"/>
        <v>0</v>
      </c>
      <c r="N34" s="853"/>
      <c r="O34" s="854"/>
      <c r="P34" s="855">
        <f t="shared" si="7"/>
        <v>0</v>
      </c>
      <c r="Q34" s="853"/>
      <c r="R34" s="854"/>
      <c r="S34" s="485">
        <f t="shared" si="11"/>
        <v>0</v>
      </c>
      <c r="U34" s="46" t="str">
        <f t="shared" si="5"/>
        <v/>
      </c>
      <c r="W34" s="265"/>
      <c r="X34" s="270">
        <f>IF(W34=0,0,IF(W34&lt;'med c'!W34,"pouco",IF(W34&gt;PROPOSTA!R34,"EXCESSO",W34-'med c'!W34)))</f>
        <v>0</v>
      </c>
      <c r="Y34" s="239">
        <f>IF('med c'!Y34-X34&lt;0,"excesso",'med c'!Y34-X34)</f>
        <v>0</v>
      </c>
      <c r="AY34" s="69"/>
      <c r="AZ34" s="69"/>
      <c r="BA34" s="69"/>
      <c r="BB34" s="69"/>
    </row>
    <row r="35" spans="1:54" x14ac:dyDescent="0.2">
      <c r="A35" s="55">
        <v>589040</v>
      </c>
      <c r="B35" s="50" t="s">
        <v>193</v>
      </c>
      <c r="C35" s="136" t="s">
        <v>197</v>
      </c>
      <c r="D35" s="194" t="s">
        <v>201</v>
      </c>
      <c r="E35" s="132" t="s">
        <v>18</v>
      </c>
      <c r="F35" s="856">
        <f>PROPOSTA!O35</f>
        <v>0</v>
      </c>
      <c r="G35" s="857">
        <f>PROPOSTA!Q35</f>
        <v>0</v>
      </c>
      <c r="H35" s="858"/>
      <c r="I35" s="179">
        <f t="shared" si="9"/>
        <v>0</v>
      </c>
      <c r="J35" s="859">
        <f t="shared" si="1"/>
        <v>0</v>
      </c>
      <c r="K35" s="859">
        <f t="shared" si="2"/>
        <v>0</v>
      </c>
      <c r="L35" s="275">
        <f t="shared" si="10"/>
        <v>0</v>
      </c>
      <c r="M35" s="852">
        <f t="shared" si="6"/>
        <v>0</v>
      </c>
      <c r="N35" s="853"/>
      <c r="O35" s="854"/>
      <c r="P35" s="855">
        <f t="shared" si="7"/>
        <v>0</v>
      </c>
      <c r="Q35" s="853"/>
      <c r="R35" s="854"/>
      <c r="S35" s="485">
        <f t="shared" si="11"/>
        <v>0</v>
      </c>
      <c r="U35" s="46" t="str">
        <f t="shared" si="5"/>
        <v/>
      </c>
      <c r="W35" s="265"/>
      <c r="X35" s="270">
        <f>IF(W35=0,0,IF(W35&lt;'med c'!W35,"pouco",IF(W35&gt;PROPOSTA!R35,"EXCESSO",W35-'med c'!W35)))</f>
        <v>0</v>
      </c>
      <c r="Y35" s="239">
        <f>IF('med c'!Y35-X35&lt;0,"excesso",'med c'!Y35-X35)</f>
        <v>0</v>
      </c>
      <c r="AY35" s="69"/>
      <c r="AZ35" s="69"/>
      <c r="BA35" s="69"/>
      <c r="BB35" s="69"/>
    </row>
    <row r="36" spans="1:54" x14ac:dyDescent="0.2">
      <c r="A36" s="55">
        <v>589060</v>
      </c>
      <c r="B36" s="50" t="s">
        <v>193</v>
      </c>
      <c r="C36" s="136" t="s">
        <v>198</v>
      </c>
      <c r="D36" s="194" t="s">
        <v>205</v>
      </c>
      <c r="E36" s="132" t="s">
        <v>18</v>
      </c>
      <c r="F36" s="856">
        <f>PROPOSTA!O36</f>
        <v>0</v>
      </c>
      <c r="G36" s="857">
        <f>PROPOSTA!Q36</f>
        <v>0</v>
      </c>
      <c r="H36" s="858"/>
      <c r="I36" s="179">
        <f t="shared" si="9"/>
        <v>0</v>
      </c>
      <c r="J36" s="859">
        <f t="shared" si="1"/>
        <v>0</v>
      </c>
      <c r="K36" s="859">
        <f t="shared" si="2"/>
        <v>0</v>
      </c>
      <c r="L36" s="275">
        <f t="shared" si="10"/>
        <v>0</v>
      </c>
      <c r="M36" s="852">
        <f t="shared" si="6"/>
        <v>0</v>
      </c>
      <c r="N36" s="853"/>
      <c r="O36" s="854"/>
      <c r="P36" s="855">
        <f t="shared" si="7"/>
        <v>0</v>
      </c>
      <c r="Q36" s="853"/>
      <c r="R36" s="854"/>
      <c r="S36" s="485">
        <f t="shared" si="11"/>
        <v>0</v>
      </c>
      <c r="U36" s="46" t="str">
        <f t="shared" si="5"/>
        <v/>
      </c>
      <c r="W36" s="265"/>
      <c r="X36" s="270">
        <f>IF(W36=0,0,IF(W36&lt;'med c'!W36,"pouco",IF(W36&gt;PROPOSTA!R36,"EXCESSO",W36-'med c'!W36)))</f>
        <v>0</v>
      </c>
      <c r="Y36" s="239">
        <f>IF('med c'!Y36-X36&lt;0,"excesso",'med c'!Y36-X36)</f>
        <v>0</v>
      </c>
      <c r="AY36" s="69"/>
      <c r="AZ36" s="69"/>
      <c r="BA36" s="69"/>
      <c r="BB36" s="69"/>
    </row>
    <row r="37" spans="1:54" x14ac:dyDescent="0.2">
      <c r="A37" s="53">
        <v>589050</v>
      </c>
      <c r="B37" s="50" t="s">
        <v>193</v>
      </c>
      <c r="C37" s="135" t="s">
        <v>192</v>
      </c>
      <c r="D37" s="194" t="s">
        <v>90</v>
      </c>
      <c r="E37" s="131" t="s">
        <v>18</v>
      </c>
      <c r="F37" s="856">
        <f>PROPOSTA!O37</f>
        <v>0</v>
      </c>
      <c r="G37" s="857">
        <f>PROPOSTA!Q37</f>
        <v>0</v>
      </c>
      <c r="H37" s="858"/>
      <c r="I37" s="179">
        <f t="shared" si="9"/>
        <v>0</v>
      </c>
      <c r="J37" s="859">
        <f t="shared" si="1"/>
        <v>0</v>
      </c>
      <c r="K37" s="859">
        <f t="shared" si="2"/>
        <v>0</v>
      </c>
      <c r="L37" s="275">
        <f t="shared" si="10"/>
        <v>0</v>
      </c>
      <c r="M37" s="852">
        <f t="shared" si="6"/>
        <v>0</v>
      </c>
      <c r="N37" s="853"/>
      <c r="O37" s="854"/>
      <c r="P37" s="855">
        <f t="shared" si="7"/>
        <v>0</v>
      </c>
      <c r="Q37" s="853"/>
      <c r="R37" s="854"/>
      <c r="S37" s="485">
        <f t="shared" si="11"/>
        <v>0</v>
      </c>
      <c r="U37" s="46" t="str">
        <f t="shared" si="5"/>
        <v/>
      </c>
      <c r="W37" s="265"/>
      <c r="X37" s="270">
        <f>IF(W37=0,0,IF(W37&lt;'med c'!W37,"pouco",IF(W37&gt;PROPOSTA!R37,"EXCESSO",W37-'med c'!W37)))</f>
        <v>0</v>
      </c>
      <c r="Y37" s="239">
        <f>IF('med c'!Y37-X37&lt;0,"excesso",'med c'!Y37-X37)</f>
        <v>0</v>
      </c>
      <c r="AY37" s="69"/>
      <c r="AZ37" s="69"/>
      <c r="BA37" s="69"/>
      <c r="BB37" s="69"/>
    </row>
    <row r="38" spans="1:54" ht="10.8" thickBot="1" x14ac:dyDescent="0.25">
      <c r="A38" s="415">
        <v>589180</v>
      </c>
      <c r="B38" s="493" t="s">
        <v>193</v>
      </c>
      <c r="C38" s="419" t="s">
        <v>199</v>
      </c>
      <c r="D38" s="196" t="s">
        <v>202</v>
      </c>
      <c r="E38" s="420" t="s">
        <v>18</v>
      </c>
      <c r="F38" s="874">
        <f>PROPOSTA!O38</f>
        <v>0</v>
      </c>
      <c r="G38" s="875">
        <f>PROPOSTA!Q38</f>
        <v>0</v>
      </c>
      <c r="H38" s="876"/>
      <c r="I38" s="421">
        <f>$S$8</f>
        <v>0</v>
      </c>
      <c r="J38" s="860">
        <f t="shared" si="1"/>
        <v>0</v>
      </c>
      <c r="K38" s="860">
        <f t="shared" si="2"/>
        <v>0</v>
      </c>
      <c r="L38" s="276">
        <f t="shared" si="10"/>
        <v>0</v>
      </c>
      <c r="M38" s="872">
        <f t="shared" si="6"/>
        <v>0</v>
      </c>
      <c r="N38" s="863"/>
      <c r="O38" s="864"/>
      <c r="P38" s="862">
        <f t="shared" si="7"/>
        <v>0</v>
      </c>
      <c r="Q38" s="863"/>
      <c r="R38" s="864"/>
      <c r="S38" s="486">
        <f t="shared" si="11"/>
        <v>0</v>
      </c>
      <c r="U38" s="46" t="str">
        <f t="shared" si="5"/>
        <v/>
      </c>
      <c r="W38" s="265"/>
      <c r="X38" s="270">
        <f>IF(W38=0,0,IF(W38&lt;'med c'!W38,"pouco",IF(W38&gt;PROPOSTA!R38,"EXCESSO",W38-'med c'!W38)))</f>
        <v>0</v>
      </c>
      <c r="Y38" s="239">
        <f>IF('med c'!Y38-X38&lt;0,"excesso",'med c'!Y38-X38)</f>
        <v>0</v>
      </c>
      <c r="AY38" s="69"/>
      <c r="AZ38" s="69"/>
      <c r="BA38" s="69"/>
      <c r="BB38" s="69"/>
    </row>
    <row r="39" spans="1:54" ht="10.8" thickBot="1" x14ac:dyDescent="0.25">
      <c r="A39" s="456"/>
      <c r="B39" s="457"/>
      <c r="C39" s="458" t="s">
        <v>19</v>
      </c>
      <c r="D39" s="459"/>
      <c r="E39" s="453"/>
      <c r="F39" s="453"/>
      <c r="G39" s="453"/>
      <c r="H39" s="453"/>
      <c r="I39" s="453"/>
      <c r="J39" s="453"/>
      <c r="K39" s="453"/>
      <c r="L39" s="460"/>
      <c r="M39" s="460"/>
      <c r="N39" s="460"/>
      <c r="O39" s="460"/>
      <c r="P39" s="460"/>
      <c r="Q39" s="460"/>
      <c r="R39" s="460"/>
      <c r="S39" s="461"/>
      <c r="T39" s="57"/>
      <c r="U39" s="46"/>
      <c r="W39" s="244"/>
      <c r="X39" s="231"/>
      <c r="Y39" s="232"/>
      <c r="AY39" s="69"/>
      <c r="AZ39" s="69"/>
      <c r="BA39" s="69"/>
      <c r="BB39" s="69"/>
    </row>
    <row r="40" spans="1:54" x14ac:dyDescent="0.2">
      <c r="A40" s="58">
        <v>589420</v>
      </c>
      <c r="B40" s="490" t="s">
        <v>193</v>
      </c>
      <c r="C40" s="491" t="s">
        <v>171</v>
      </c>
      <c r="D40" s="193" t="s">
        <v>85</v>
      </c>
      <c r="E40" s="130" t="s">
        <v>18</v>
      </c>
      <c r="F40" s="878">
        <f>PROPOSTA!O40</f>
        <v>0</v>
      </c>
      <c r="G40" s="879">
        <f>PROPOSTA!Q40</f>
        <v>0</v>
      </c>
      <c r="H40" s="880"/>
      <c r="I40" s="412">
        <f t="shared" ref="I40:I41" si="12">$S$8</f>
        <v>0</v>
      </c>
      <c r="J40" s="861">
        <f t="shared" ref="J40:J57" si="13">IF(F40=0,0,F40*(1+I40))</f>
        <v>0</v>
      </c>
      <c r="K40" s="861">
        <f t="shared" ref="K40:K57" si="14">G40+J40</f>
        <v>0</v>
      </c>
      <c r="L40" s="413">
        <f t="shared" si="10"/>
        <v>0</v>
      </c>
      <c r="M40" s="873">
        <f>IF(Y40="excesso","excesso",IF(L40=0,0,ROUND(L40*F40,2)))</f>
        <v>0</v>
      </c>
      <c r="N40" s="870"/>
      <c r="O40" s="871"/>
      <c r="P40" s="869">
        <f>IF(L40=0,0,ROUND(L40*J40,2))</f>
        <v>0</v>
      </c>
      <c r="Q40" s="870"/>
      <c r="R40" s="871"/>
      <c r="S40" s="497">
        <f>P40-M40</f>
        <v>0</v>
      </c>
      <c r="U40" s="46" t="str">
        <f t="shared" si="5"/>
        <v/>
      </c>
      <c r="W40" s="272"/>
      <c r="X40" s="273">
        <f>IF(W40=0,0,IF(W40&lt;'med c'!W40,"pouco",IF(W40&gt;PROPOSTA!R40,"EXCESSO",W40-'med c'!W40)))</f>
        <v>0</v>
      </c>
      <c r="Y40" s="274">
        <f>IF('med c'!Y40-X40&lt;0,"excesso",'med c'!Y40-X40)</f>
        <v>0</v>
      </c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Y40" s="69"/>
      <c r="AZ40" s="69"/>
      <c r="BA40" s="69"/>
      <c r="BB40" s="69"/>
    </row>
    <row r="41" spans="1:54" x14ac:dyDescent="0.2">
      <c r="A41" s="51">
        <v>589190</v>
      </c>
      <c r="B41" s="52" t="s">
        <v>193</v>
      </c>
      <c r="C41" s="136" t="s">
        <v>172</v>
      </c>
      <c r="D41" s="194" t="s">
        <v>86</v>
      </c>
      <c r="E41" s="131" t="s">
        <v>18</v>
      </c>
      <c r="F41" s="856">
        <f>PROPOSTA!O41</f>
        <v>0</v>
      </c>
      <c r="G41" s="857">
        <f>PROPOSTA!Q41</f>
        <v>0</v>
      </c>
      <c r="H41" s="858"/>
      <c r="I41" s="179">
        <f t="shared" si="12"/>
        <v>0</v>
      </c>
      <c r="J41" s="859">
        <f t="shared" si="13"/>
        <v>0</v>
      </c>
      <c r="K41" s="859">
        <f t="shared" si="14"/>
        <v>0</v>
      </c>
      <c r="L41" s="275">
        <f t="shared" si="10"/>
        <v>0</v>
      </c>
      <c r="M41" s="852">
        <f>IF(Y41="excesso","excesso",IF(L41=0,0,ROUND(L41*F41,2)))</f>
        <v>0</v>
      </c>
      <c r="N41" s="853"/>
      <c r="O41" s="854"/>
      <c r="P41" s="855">
        <f>IF(L41=0,0,ROUND(L41*J41,2))</f>
        <v>0</v>
      </c>
      <c r="Q41" s="853"/>
      <c r="R41" s="854"/>
      <c r="S41" s="485">
        <f t="shared" ref="S41" si="15">P41-M41</f>
        <v>0</v>
      </c>
      <c r="U41" s="46" t="str">
        <f t="shared" si="5"/>
        <v/>
      </c>
      <c r="W41" s="272"/>
      <c r="X41" s="270">
        <f>IF(W41=0,0,IF(W41&lt;'med c'!W41,"pouco",IF(W41&gt;PROPOSTA!R41,"EXCESSO",W41-'med c'!W41)))</f>
        <v>0</v>
      </c>
      <c r="Y41" s="239">
        <f>IF('med c'!Y41-X41&lt;0,"excesso",'med c'!Y41-X41)</f>
        <v>0</v>
      </c>
      <c r="AU41" s="69"/>
      <c r="AV41" s="69"/>
      <c r="AY41" s="69"/>
      <c r="AZ41" s="69"/>
      <c r="BA41" s="69"/>
      <c r="BB41" s="69"/>
    </row>
    <row r="42" spans="1:54" x14ac:dyDescent="0.2">
      <c r="A42" s="51">
        <v>589100</v>
      </c>
      <c r="B42" s="52" t="s">
        <v>193</v>
      </c>
      <c r="C42" s="136" t="s">
        <v>173</v>
      </c>
      <c r="D42" s="194" t="s">
        <v>76</v>
      </c>
      <c r="E42" s="131" t="s">
        <v>18</v>
      </c>
      <c r="F42" s="856">
        <f>PROPOSTA!O42</f>
        <v>0</v>
      </c>
      <c r="G42" s="857">
        <f>PROPOSTA!Q42</f>
        <v>0</v>
      </c>
      <c r="H42" s="858"/>
      <c r="I42" s="179">
        <f>$S$6</f>
        <v>0</v>
      </c>
      <c r="J42" s="859">
        <f t="shared" si="13"/>
        <v>0</v>
      </c>
      <c r="K42" s="859">
        <f t="shared" si="14"/>
        <v>0</v>
      </c>
      <c r="L42" s="275">
        <f t="shared" si="10"/>
        <v>0</v>
      </c>
      <c r="M42" s="852">
        <f t="shared" ref="M42:M66" si="16">IF(Y42="excesso","excesso",IF(L42=0,0,ROUND(L42*F42,2)))</f>
        <v>0</v>
      </c>
      <c r="N42" s="853"/>
      <c r="O42" s="854"/>
      <c r="P42" s="855">
        <f t="shared" ref="P42:P66" si="17">IF(L42=0,0,ROUND(L42*J42,2))</f>
        <v>0</v>
      </c>
      <c r="Q42" s="853"/>
      <c r="R42" s="854"/>
      <c r="S42" s="186">
        <f t="shared" si="11"/>
        <v>0</v>
      </c>
      <c r="U42" s="46" t="str">
        <f t="shared" si="5"/>
        <v/>
      </c>
      <c r="W42" s="272"/>
      <c r="X42" s="270">
        <f>IF(W42=0,0,IF(W42&lt;'med c'!W42,"pouco",IF(W42&gt;PROPOSTA!R42,"EXCESSO",W42-'med c'!W42)))</f>
        <v>0</v>
      </c>
      <c r="Y42" s="239">
        <f>IF('med c'!Y42-X42&lt;0,"excesso",'med c'!Y42-X42)</f>
        <v>0</v>
      </c>
      <c r="AY42" s="69"/>
      <c r="AZ42" s="69"/>
      <c r="BA42" s="69"/>
      <c r="BB42" s="69"/>
    </row>
    <row r="43" spans="1:54" x14ac:dyDescent="0.2">
      <c r="A43" s="49">
        <v>589420</v>
      </c>
      <c r="B43" s="50" t="s">
        <v>193</v>
      </c>
      <c r="C43" s="135" t="s">
        <v>174</v>
      </c>
      <c r="D43" s="194" t="s">
        <v>85</v>
      </c>
      <c r="E43" s="131" t="s">
        <v>18</v>
      </c>
      <c r="F43" s="856">
        <f>PROPOSTA!O43</f>
        <v>0</v>
      </c>
      <c r="G43" s="857">
        <f>PROPOSTA!Q43</f>
        <v>0</v>
      </c>
      <c r="H43" s="858"/>
      <c r="I43" s="179">
        <f t="shared" ref="I43:I52" si="18">$S$8</f>
        <v>0</v>
      </c>
      <c r="J43" s="859">
        <f t="shared" si="13"/>
        <v>0</v>
      </c>
      <c r="K43" s="859">
        <f t="shared" si="14"/>
        <v>0</v>
      </c>
      <c r="L43" s="275">
        <f t="shared" si="10"/>
        <v>0</v>
      </c>
      <c r="M43" s="852">
        <f t="shared" si="16"/>
        <v>0</v>
      </c>
      <c r="N43" s="853"/>
      <c r="O43" s="854"/>
      <c r="P43" s="855">
        <f t="shared" si="17"/>
        <v>0</v>
      </c>
      <c r="Q43" s="853"/>
      <c r="R43" s="854"/>
      <c r="S43" s="186">
        <f t="shared" si="11"/>
        <v>0</v>
      </c>
      <c r="U43" s="46" t="str">
        <f t="shared" si="5"/>
        <v/>
      </c>
      <c r="W43" s="272"/>
      <c r="X43" s="270">
        <f>IF(W43=0,0,IF(W43&lt;'med c'!W43,"pouco",IF(W43&gt;PROPOSTA!R43,"EXCESSO",W43-'med c'!W43)))</f>
        <v>0</v>
      </c>
      <c r="Y43" s="239">
        <f>IF('med c'!Y43-X43&lt;0,"excesso",'med c'!Y43-X43)</f>
        <v>0</v>
      </c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Y43" s="69"/>
      <c r="AZ43" s="69"/>
      <c r="BA43" s="69"/>
      <c r="BB43" s="69"/>
    </row>
    <row r="44" spans="1:54" x14ac:dyDescent="0.2">
      <c r="A44" s="53">
        <v>589520</v>
      </c>
      <c r="B44" s="54" t="s">
        <v>193</v>
      </c>
      <c r="C44" s="135" t="s">
        <v>175</v>
      </c>
      <c r="D44" s="194" t="s">
        <v>87</v>
      </c>
      <c r="E44" s="131" t="s">
        <v>18</v>
      </c>
      <c r="F44" s="856">
        <f>PROPOSTA!O44</f>
        <v>0</v>
      </c>
      <c r="G44" s="857">
        <f>PROPOSTA!Q44</f>
        <v>0</v>
      </c>
      <c r="H44" s="858"/>
      <c r="I44" s="179">
        <f t="shared" si="18"/>
        <v>0</v>
      </c>
      <c r="J44" s="859">
        <f t="shared" si="13"/>
        <v>0</v>
      </c>
      <c r="K44" s="859">
        <f t="shared" si="14"/>
        <v>0</v>
      </c>
      <c r="L44" s="275">
        <f t="shared" si="10"/>
        <v>0</v>
      </c>
      <c r="M44" s="852">
        <f t="shared" si="16"/>
        <v>0</v>
      </c>
      <c r="N44" s="853"/>
      <c r="O44" s="854"/>
      <c r="P44" s="855">
        <f t="shared" si="17"/>
        <v>0</v>
      </c>
      <c r="Q44" s="853"/>
      <c r="R44" s="854"/>
      <c r="S44" s="186">
        <f t="shared" si="11"/>
        <v>0</v>
      </c>
      <c r="U44" s="46" t="str">
        <f t="shared" si="5"/>
        <v/>
      </c>
      <c r="W44" s="272"/>
      <c r="X44" s="270">
        <f>IF(W44=0,0,IF(W44&lt;'med c'!W44,"pouco",IF(W44&gt;PROPOSTA!R44,"EXCESSO",W44-'med c'!W44)))</f>
        <v>0</v>
      </c>
      <c r="Y44" s="239">
        <f>IF('med c'!Y44-X44&lt;0,"excesso",'med c'!Y44-X44)</f>
        <v>0</v>
      </c>
      <c r="AU44" s="69"/>
      <c r="AV44" s="69"/>
      <c r="AY44" s="69"/>
      <c r="AZ44" s="69"/>
      <c r="BA44" s="69"/>
      <c r="BB44" s="69"/>
    </row>
    <row r="45" spans="1:54" x14ac:dyDescent="0.2">
      <c r="A45" s="53">
        <v>589520</v>
      </c>
      <c r="B45" s="54" t="s">
        <v>193</v>
      </c>
      <c r="C45" s="135" t="s">
        <v>176</v>
      </c>
      <c r="D45" s="194" t="s">
        <v>87</v>
      </c>
      <c r="E45" s="131" t="s">
        <v>18</v>
      </c>
      <c r="F45" s="856">
        <f>PROPOSTA!O45</f>
        <v>0</v>
      </c>
      <c r="G45" s="857">
        <f>PROPOSTA!Q45</f>
        <v>0</v>
      </c>
      <c r="H45" s="858"/>
      <c r="I45" s="179">
        <f t="shared" si="18"/>
        <v>0</v>
      </c>
      <c r="J45" s="859">
        <f t="shared" si="13"/>
        <v>0</v>
      </c>
      <c r="K45" s="859">
        <f t="shared" si="14"/>
        <v>0</v>
      </c>
      <c r="L45" s="275">
        <f t="shared" si="10"/>
        <v>0</v>
      </c>
      <c r="M45" s="852">
        <f t="shared" si="16"/>
        <v>0</v>
      </c>
      <c r="N45" s="853"/>
      <c r="O45" s="854"/>
      <c r="P45" s="855">
        <f t="shared" si="17"/>
        <v>0</v>
      </c>
      <c r="Q45" s="853"/>
      <c r="R45" s="854"/>
      <c r="S45" s="186">
        <f t="shared" si="11"/>
        <v>0</v>
      </c>
      <c r="U45" s="46" t="str">
        <f t="shared" si="5"/>
        <v/>
      </c>
      <c r="W45" s="272"/>
      <c r="X45" s="270">
        <f>IF(W45=0,0,IF(W45&lt;'med c'!W45,"pouco",IF(W45&gt;PROPOSTA!R45,"EXCESSO",W45-'med c'!W45)))</f>
        <v>0</v>
      </c>
      <c r="Y45" s="239">
        <f>IF('med c'!Y45-X45&lt;0,"excesso",'med c'!Y45-X45)</f>
        <v>0</v>
      </c>
      <c r="AU45" s="69"/>
      <c r="AV45" s="69"/>
      <c r="AY45" s="69"/>
      <c r="AZ45" s="69"/>
      <c r="BA45" s="69"/>
      <c r="BB45" s="69"/>
    </row>
    <row r="46" spans="1:54" x14ac:dyDescent="0.2">
      <c r="A46" s="53">
        <v>589520</v>
      </c>
      <c r="B46" s="54" t="s">
        <v>193</v>
      </c>
      <c r="C46" s="135" t="s">
        <v>177</v>
      </c>
      <c r="D46" s="194" t="s">
        <v>87</v>
      </c>
      <c r="E46" s="131" t="s">
        <v>18</v>
      </c>
      <c r="F46" s="856">
        <f>PROPOSTA!O46</f>
        <v>0</v>
      </c>
      <c r="G46" s="857">
        <f>PROPOSTA!Q46</f>
        <v>0</v>
      </c>
      <c r="H46" s="858"/>
      <c r="I46" s="179">
        <f t="shared" si="18"/>
        <v>0</v>
      </c>
      <c r="J46" s="859">
        <f t="shared" si="13"/>
        <v>0</v>
      </c>
      <c r="K46" s="859">
        <f t="shared" si="14"/>
        <v>0</v>
      </c>
      <c r="L46" s="275">
        <f t="shared" si="10"/>
        <v>0</v>
      </c>
      <c r="M46" s="852">
        <f t="shared" si="16"/>
        <v>0</v>
      </c>
      <c r="N46" s="853"/>
      <c r="O46" s="854"/>
      <c r="P46" s="855">
        <f t="shared" si="17"/>
        <v>0</v>
      </c>
      <c r="Q46" s="853"/>
      <c r="R46" s="854"/>
      <c r="S46" s="186">
        <f t="shared" si="11"/>
        <v>0</v>
      </c>
      <c r="U46" s="46" t="str">
        <f t="shared" si="5"/>
        <v/>
      </c>
      <c r="W46" s="272"/>
      <c r="X46" s="270">
        <f>IF(W46=0,0,IF(W46&lt;'med c'!W46,"pouco",IF(W46&gt;PROPOSTA!R46,"EXCESSO",W46-'med c'!W46)))</f>
        <v>0</v>
      </c>
      <c r="Y46" s="239">
        <f>IF('med c'!Y46-X46&lt;0,"excesso",'med c'!Y46-X46)</f>
        <v>0</v>
      </c>
      <c r="AU46" s="69"/>
      <c r="AV46" s="69"/>
      <c r="AY46" s="69"/>
      <c r="AZ46" s="69"/>
      <c r="BA46" s="69"/>
      <c r="BB46" s="69"/>
    </row>
    <row r="47" spans="1:54" x14ac:dyDescent="0.2">
      <c r="A47" s="53">
        <v>589520</v>
      </c>
      <c r="B47" s="54" t="s">
        <v>193</v>
      </c>
      <c r="C47" s="135" t="s">
        <v>178</v>
      </c>
      <c r="D47" s="194" t="s">
        <v>87</v>
      </c>
      <c r="E47" s="131" t="s">
        <v>18</v>
      </c>
      <c r="F47" s="856">
        <f>PROPOSTA!O47</f>
        <v>0</v>
      </c>
      <c r="G47" s="857">
        <f>PROPOSTA!Q47</f>
        <v>0</v>
      </c>
      <c r="H47" s="858"/>
      <c r="I47" s="179">
        <f t="shared" si="18"/>
        <v>0</v>
      </c>
      <c r="J47" s="859">
        <f t="shared" si="13"/>
        <v>0</v>
      </c>
      <c r="K47" s="859">
        <f t="shared" si="14"/>
        <v>0</v>
      </c>
      <c r="L47" s="275">
        <f t="shared" si="10"/>
        <v>0</v>
      </c>
      <c r="M47" s="852">
        <f t="shared" si="16"/>
        <v>0</v>
      </c>
      <c r="N47" s="853"/>
      <c r="O47" s="854"/>
      <c r="P47" s="855">
        <f t="shared" si="17"/>
        <v>0</v>
      </c>
      <c r="Q47" s="853"/>
      <c r="R47" s="854"/>
      <c r="S47" s="186">
        <f t="shared" si="11"/>
        <v>0</v>
      </c>
      <c r="U47" s="46" t="str">
        <f t="shared" si="5"/>
        <v/>
      </c>
      <c r="W47" s="272"/>
      <c r="X47" s="270">
        <f>IF(W47=0,0,IF(W47&lt;'med c'!W47,"pouco",IF(W47&gt;PROPOSTA!R47,"EXCESSO",W47-'med c'!W47)))</f>
        <v>0</v>
      </c>
      <c r="Y47" s="239">
        <f>IF('med c'!Y47-X47&lt;0,"excesso",'med c'!Y47-X47)</f>
        <v>0</v>
      </c>
      <c r="AU47" s="69"/>
      <c r="AV47" s="69"/>
      <c r="AY47" s="69"/>
      <c r="AZ47" s="69"/>
      <c r="BA47" s="69"/>
      <c r="BB47" s="69"/>
    </row>
    <row r="48" spans="1:54" x14ac:dyDescent="0.2">
      <c r="A48" s="53">
        <v>589220</v>
      </c>
      <c r="B48" s="54" t="s">
        <v>193</v>
      </c>
      <c r="C48" s="135" t="s">
        <v>194</v>
      </c>
      <c r="D48" s="194" t="s">
        <v>195</v>
      </c>
      <c r="E48" s="131" t="s">
        <v>18</v>
      </c>
      <c r="F48" s="856">
        <f>PROPOSTA!O48</f>
        <v>0</v>
      </c>
      <c r="G48" s="857">
        <f>PROPOSTA!Q48</f>
        <v>0</v>
      </c>
      <c r="H48" s="858"/>
      <c r="I48" s="179">
        <f t="shared" si="18"/>
        <v>0</v>
      </c>
      <c r="J48" s="859">
        <f t="shared" si="13"/>
        <v>0</v>
      </c>
      <c r="K48" s="859">
        <f t="shared" si="14"/>
        <v>0</v>
      </c>
      <c r="L48" s="275">
        <f t="shared" si="10"/>
        <v>0</v>
      </c>
      <c r="M48" s="852">
        <f t="shared" si="16"/>
        <v>0</v>
      </c>
      <c r="N48" s="853"/>
      <c r="O48" s="854"/>
      <c r="P48" s="855">
        <f t="shared" si="17"/>
        <v>0</v>
      </c>
      <c r="Q48" s="853"/>
      <c r="R48" s="854"/>
      <c r="S48" s="186">
        <f t="shared" si="11"/>
        <v>0</v>
      </c>
      <c r="U48" s="46" t="str">
        <f t="shared" si="5"/>
        <v/>
      </c>
      <c r="W48" s="272"/>
      <c r="X48" s="270">
        <f>IF(W48=0,0,IF(W48&lt;'med c'!W48,"pouco",IF(W48&gt;PROPOSTA!R48,"EXCESSO",W48-'med c'!W48)))</f>
        <v>0</v>
      </c>
      <c r="Y48" s="239">
        <f>IF('med c'!Y48-X48&lt;0,"excesso",'med c'!Y48-X48)</f>
        <v>0</v>
      </c>
      <c r="AU48" s="69"/>
      <c r="AV48" s="69"/>
      <c r="AY48" s="69"/>
      <c r="AZ48" s="69"/>
      <c r="BA48" s="69"/>
      <c r="BB48" s="69"/>
    </row>
    <row r="49" spans="1:54" x14ac:dyDescent="0.2">
      <c r="A49" s="53">
        <v>589320</v>
      </c>
      <c r="B49" s="54" t="s">
        <v>193</v>
      </c>
      <c r="C49" s="135" t="s">
        <v>179</v>
      </c>
      <c r="D49" s="194" t="s">
        <v>88</v>
      </c>
      <c r="E49" s="131" t="s">
        <v>18</v>
      </c>
      <c r="F49" s="856">
        <f>PROPOSTA!O49</f>
        <v>0</v>
      </c>
      <c r="G49" s="857">
        <f>PROPOSTA!Q49</f>
        <v>0</v>
      </c>
      <c r="H49" s="858"/>
      <c r="I49" s="179">
        <f t="shared" si="18"/>
        <v>0</v>
      </c>
      <c r="J49" s="859">
        <f t="shared" si="13"/>
        <v>0</v>
      </c>
      <c r="K49" s="859">
        <f t="shared" si="14"/>
        <v>0</v>
      </c>
      <c r="L49" s="275">
        <f t="shared" si="10"/>
        <v>0</v>
      </c>
      <c r="M49" s="852">
        <f t="shared" si="16"/>
        <v>0</v>
      </c>
      <c r="N49" s="853"/>
      <c r="O49" s="854"/>
      <c r="P49" s="855">
        <f t="shared" si="17"/>
        <v>0</v>
      </c>
      <c r="Q49" s="853"/>
      <c r="R49" s="854"/>
      <c r="S49" s="186">
        <f t="shared" si="11"/>
        <v>0</v>
      </c>
      <c r="U49" s="46" t="str">
        <f t="shared" si="5"/>
        <v/>
      </c>
      <c r="W49" s="272"/>
      <c r="X49" s="270">
        <f>IF(W49=0,0,IF(W49&lt;'med c'!W49,"pouco",IF(W49&gt;PROPOSTA!R49,"EXCESSO",W49-'med c'!W49)))</f>
        <v>0</v>
      </c>
      <c r="Y49" s="239">
        <f>IF('med c'!Y49-X49&lt;0,"excesso",'med c'!Y49-X49)</f>
        <v>0</v>
      </c>
      <c r="AU49" s="69"/>
      <c r="AV49" s="69"/>
      <c r="AY49" s="69"/>
      <c r="AZ49" s="69"/>
      <c r="BA49" s="69"/>
      <c r="BB49" s="69"/>
    </row>
    <row r="50" spans="1:54" x14ac:dyDescent="0.2">
      <c r="A50" s="53">
        <v>589320</v>
      </c>
      <c r="B50" s="54" t="s">
        <v>193</v>
      </c>
      <c r="C50" s="135" t="s">
        <v>180</v>
      </c>
      <c r="D50" s="194" t="s">
        <v>88</v>
      </c>
      <c r="E50" s="131" t="s">
        <v>18</v>
      </c>
      <c r="F50" s="856">
        <f>PROPOSTA!O50</f>
        <v>0</v>
      </c>
      <c r="G50" s="857">
        <f>PROPOSTA!Q50</f>
        <v>0</v>
      </c>
      <c r="H50" s="858"/>
      <c r="I50" s="179">
        <f t="shared" si="18"/>
        <v>0</v>
      </c>
      <c r="J50" s="859">
        <f t="shared" si="13"/>
        <v>0</v>
      </c>
      <c r="K50" s="859">
        <f t="shared" si="14"/>
        <v>0</v>
      </c>
      <c r="L50" s="275">
        <f t="shared" ref="L50:L66" si="19">X50</f>
        <v>0</v>
      </c>
      <c r="M50" s="852">
        <f t="shared" si="16"/>
        <v>0</v>
      </c>
      <c r="N50" s="853"/>
      <c r="O50" s="854"/>
      <c r="P50" s="855">
        <f t="shared" si="17"/>
        <v>0</v>
      </c>
      <c r="Q50" s="853"/>
      <c r="R50" s="854"/>
      <c r="S50" s="186">
        <f t="shared" si="11"/>
        <v>0</v>
      </c>
      <c r="U50" s="46" t="str">
        <f t="shared" si="5"/>
        <v/>
      </c>
      <c r="W50" s="272"/>
      <c r="X50" s="270">
        <f>IF(W50=0,0,IF(W50&lt;'med c'!W50,"pouco",IF(W50&gt;PROPOSTA!R50,"EXCESSO",W50-'med c'!W50)))</f>
        <v>0</v>
      </c>
      <c r="Y50" s="239">
        <f>IF('med c'!Y50-X50&lt;0,"excesso",'med c'!Y50-X50)</f>
        <v>0</v>
      </c>
      <c r="AU50" s="69"/>
      <c r="AV50" s="69"/>
      <c r="AY50" s="69"/>
      <c r="AZ50" s="69"/>
      <c r="BA50" s="69"/>
      <c r="BB50" s="69"/>
    </row>
    <row r="51" spans="1:54" x14ac:dyDescent="0.2">
      <c r="A51" s="53">
        <v>589320</v>
      </c>
      <c r="B51" s="54" t="s">
        <v>193</v>
      </c>
      <c r="C51" s="135" t="s">
        <v>181</v>
      </c>
      <c r="D51" s="194" t="s">
        <v>88</v>
      </c>
      <c r="E51" s="131" t="s">
        <v>18</v>
      </c>
      <c r="F51" s="856">
        <f>PROPOSTA!O51</f>
        <v>0</v>
      </c>
      <c r="G51" s="857">
        <f>PROPOSTA!Q51</f>
        <v>0</v>
      </c>
      <c r="H51" s="858"/>
      <c r="I51" s="179">
        <f t="shared" si="18"/>
        <v>0</v>
      </c>
      <c r="J51" s="859">
        <f t="shared" si="13"/>
        <v>0</v>
      </c>
      <c r="K51" s="859">
        <f t="shared" si="14"/>
        <v>0</v>
      </c>
      <c r="L51" s="275">
        <f t="shared" si="19"/>
        <v>0</v>
      </c>
      <c r="M51" s="852">
        <f t="shared" si="16"/>
        <v>0</v>
      </c>
      <c r="N51" s="853"/>
      <c r="O51" s="854"/>
      <c r="P51" s="855">
        <f t="shared" si="17"/>
        <v>0</v>
      </c>
      <c r="Q51" s="853"/>
      <c r="R51" s="854"/>
      <c r="S51" s="186">
        <f t="shared" si="11"/>
        <v>0</v>
      </c>
      <c r="U51" s="46" t="str">
        <f t="shared" si="5"/>
        <v/>
      </c>
      <c r="W51" s="272"/>
      <c r="X51" s="270">
        <f>IF(W51=0,0,IF(W51&lt;'med c'!W51,"pouco",IF(W51&gt;PROPOSTA!R51,"EXCESSO",W51-'med c'!W51)))</f>
        <v>0</v>
      </c>
      <c r="Y51" s="239">
        <f>IF('med c'!Y51-X51&lt;0,"excesso",'med c'!Y51-X51)</f>
        <v>0</v>
      </c>
      <c r="AU51" s="69"/>
      <c r="AV51" s="69"/>
      <c r="AY51" s="69"/>
      <c r="AZ51" s="69"/>
      <c r="BA51" s="69"/>
      <c r="BB51" s="69"/>
    </row>
    <row r="52" spans="1:54" x14ac:dyDescent="0.2">
      <c r="A52" s="53">
        <v>589520</v>
      </c>
      <c r="B52" s="54" t="s">
        <v>193</v>
      </c>
      <c r="C52" s="135" t="s">
        <v>182</v>
      </c>
      <c r="D52" s="194" t="s">
        <v>87</v>
      </c>
      <c r="E52" s="131" t="s">
        <v>18</v>
      </c>
      <c r="F52" s="856">
        <f>PROPOSTA!O52</f>
        <v>0</v>
      </c>
      <c r="G52" s="857">
        <f>PROPOSTA!Q52</f>
        <v>0</v>
      </c>
      <c r="H52" s="858"/>
      <c r="I52" s="179">
        <f t="shared" si="18"/>
        <v>0</v>
      </c>
      <c r="J52" s="859">
        <f t="shared" si="13"/>
        <v>0</v>
      </c>
      <c r="K52" s="859">
        <f t="shared" si="14"/>
        <v>0</v>
      </c>
      <c r="L52" s="275">
        <f t="shared" si="19"/>
        <v>0</v>
      </c>
      <c r="M52" s="852">
        <f t="shared" si="16"/>
        <v>0</v>
      </c>
      <c r="N52" s="853"/>
      <c r="O52" s="854"/>
      <c r="P52" s="855">
        <f t="shared" si="17"/>
        <v>0</v>
      </c>
      <c r="Q52" s="853"/>
      <c r="R52" s="854"/>
      <c r="S52" s="186">
        <f t="shared" si="11"/>
        <v>0</v>
      </c>
      <c r="U52" s="46" t="str">
        <f t="shared" si="5"/>
        <v/>
      </c>
      <c r="W52" s="272"/>
      <c r="X52" s="270">
        <f>IF(W52=0,0,IF(W52&lt;'med c'!W52,"pouco",IF(W52&gt;PROPOSTA!R52,"EXCESSO",W52-'med c'!W52)))</f>
        <v>0</v>
      </c>
      <c r="Y52" s="239">
        <f>IF('med c'!Y52-X52&lt;0,"excesso",'med c'!Y52-X52)</f>
        <v>0</v>
      </c>
      <c r="AU52" s="69"/>
      <c r="AV52" s="69"/>
      <c r="AY52" s="69"/>
      <c r="AZ52" s="69"/>
      <c r="BA52" s="69"/>
      <c r="BB52" s="69"/>
    </row>
    <row r="53" spans="1:54" x14ac:dyDescent="0.2">
      <c r="A53" s="53">
        <v>589000</v>
      </c>
      <c r="B53" s="54" t="s">
        <v>193</v>
      </c>
      <c r="C53" s="135" t="s">
        <v>183</v>
      </c>
      <c r="D53" s="194" t="s">
        <v>89</v>
      </c>
      <c r="E53" s="131" t="s">
        <v>18</v>
      </c>
      <c r="F53" s="856">
        <f>PROPOSTA!O53</f>
        <v>0</v>
      </c>
      <c r="G53" s="857">
        <f>PROPOSTA!Q53</f>
        <v>0</v>
      </c>
      <c r="H53" s="858"/>
      <c r="I53" s="179">
        <f t="shared" ref="I53:I65" si="20">$S$7</f>
        <v>0</v>
      </c>
      <c r="J53" s="859">
        <f t="shared" si="13"/>
        <v>0</v>
      </c>
      <c r="K53" s="859">
        <f t="shared" si="14"/>
        <v>0</v>
      </c>
      <c r="L53" s="275">
        <f t="shared" si="19"/>
        <v>0</v>
      </c>
      <c r="M53" s="852">
        <f t="shared" si="16"/>
        <v>0</v>
      </c>
      <c r="N53" s="853"/>
      <c r="O53" s="854"/>
      <c r="P53" s="855">
        <f t="shared" si="17"/>
        <v>0</v>
      </c>
      <c r="Q53" s="853"/>
      <c r="R53" s="854"/>
      <c r="S53" s="186">
        <f t="shared" si="11"/>
        <v>0</v>
      </c>
      <c r="U53" s="46" t="str">
        <f t="shared" si="5"/>
        <v/>
      </c>
      <c r="W53" s="272"/>
      <c r="X53" s="270">
        <f>IF(W53=0,0,IF(W53&lt;'med c'!W53,"pouco",IF(W53&gt;PROPOSTA!R53,"EXCESSO",W53-'med c'!W53)))</f>
        <v>0</v>
      </c>
      <c r="Y53" s="239">
        <f>IF('med c'!Y53-X53&lt;0,"excesso",'med c'!Y53-X53)</f>
        <v>0</v>
      </c>
      <c r="AU53" s="69"/>
      <c r="AV53" s="69"/>
      <c r="AY53" s="69"/>
      <c r="AZ53" s="69"/>
      <c r="BA53" s="69"/>
      <c r="BB53" s="69"/>
    </row>
    <row r="54" spans="1:54" x14ac:dyDescent="0.2">
      <c r="A54" s="53">
        <v>589000</v>
      </c>
      <c r="B54" s="54" t="s">
        <v>193</v>
      </c>
      <c r="C54" s="135" t="s">
        <v>184</v>
      </c>
      <c r="D54" s="194" t="s">
        <v>89</v>
      </c>
      <c r="E54" s="131" t="s">
        <v>18</v>
      </c>
      <c r="F54" s="856">
        <f>PROPOSTA!O54</f>
        <v>0</v>
      </c>
      <c r="G54" s="857">
        <f>PROPOSTA!Q54</f>
        <v>0</v>
      </c>
      <c r="H54" s="858"/>
      <c r="I54" s="179">
        <f t="shared" si="20"/>
        <v>0</v>
      </c>
      <c r="J54" s="859">
        <f t="shared" si="13"/>
        <v>0</v>
      </c>
      <c r="K54" s="859">
        <f t="shared" si="14"/>
        <v>0</v>
      </c>
      <c r="L54" s="275">
        <f t="shared" si="19"/>
        <v>0</v>
      </c>
      <c r="M54" s="852">
        <f t="shared" si="16"/>
        <v>0</v>
      </c>
      <c r="N54" s="853"/>
      <c r="O54" s="854"/>
      <c r="P54" s="855">
        <f t="shared" si="17"/>
        <v>0</v>
      </c>
      <c r="Q54" s="853"/>
      <c r="R54" s="854"/>
      <c r="S54" s="186">
        <f t="shared" si="11"/>
        <v>0</v>
      </c>
      <c r="U54" s="46" t="str">
        <f t="shared" si="5"/>
        <v/>
      </c>
      <c r="W54" s="272"/>
      <c r="X54" s="270">
        <f>IF(W54=0,0,IF(W54&lt;'med c'!W54,"pouco",IF(W54&gt;PROPOSTA!R54,"EXCESSO",W54-'med c'!W54)))</f>
        <v>0</v>
      </c>
      <c r="Y54" s="239">
        <f>IF('med c'!Y54-X54&lt;0,"excesso",'med c'!Y54-X54)</f>
        <v>0</v>
      </c>
      <c r="AU54" s="69"/>
      <c r="AV54" s="69"/>
      <c r="AY54" s="69"/>
      <c r="AZ54" s="69"/>
      <c r="BA54" s="69"/>
      <c r="BB54" s="69"/>
    </row>
    <row r="55" spans="1:54" x14ac:dyDescent="0.2">
      <c r="A55" s="53">
        <v>589000</v>
      </c>
      <c r="B55" s="54" t="s">
        <v>193</v>
      </c>
      <c r="C55" s="135" t="s">
        <v>185</v>
      </c>
      <c r="D55" s="194" t="s">
        <v>89</v>
      </c>
      <c r="E55" s="131" t="s">
        <v>18</v>
      </c>
      <c r="F55" s="856">
        <f>PROPOSTA!O55</f>
        <v>0</v>
      </c>
      <c r="G55" s="857">
        <f>PROPOSTA!Q55</f>
        <v>0</v>
      </c>
      <c r="H55" s="858"/>
      <c r="I55" s="179">
        <f t="shared" si="20"/>
        <v>0</v>
      </c>
      <c r="J55" s="859">
        <f t="shared" si="13"/>
        <v>0</v>
      </c>
      <c r="K55" s="859">
        <f t="shared" si="14"/>
        <v>0</v>
      </c>
      <c r="L55" s="275">
        <f t="shared" si="19"/>
        <v>0</v>
      </c>
      <c r="M55" s="852">
        <f t="shared" si="16"/>
        <v>0</v>
      </c>
      <c r="N55" s="853"/>
      <c r="O55" s="854"/>
      <c r="P55" s="855">
        <f t="shared" si="17"/>
        <v>0</v>
      </c>
      <c r="Q55" s="853"/>
      <c r="R55" s="854"/>
      <c r="S55" s="186">
        <f t="shared" si="11"/>
        <v>0</v>
      </c>
      <c r="U55" s="46" t="str">
        <f t="shared" si="5"/>
        <v/>
      </c>
      <c r="W55" s="272"/>
      <c r="X55" s="270">
        <f>IF(W55=0,0,IF(W55&lt;'med c'!W55,"pouco",IF(W55&gt;PROPOSTA!R55,"EXCESSO",W55-'med c'!W55)))</f>
        <v>0</v>
      </c>
      <c r="Y55" s="239">
        <f>IF('med c'!Y55-X55&lt;0,"excesso",'med c'!Y55-X55)</f>
        <v>0</v>
      </c>
      <c r="AY55" s="69"/>
      <c r="AZ55" s="69"/>
      <c r="BA55" s="69"/>
      <c r="BB55" s="69"/>
    </row>
    <row r="56" spans="1:54" x14ac:dyDescent="0.2">
      <c r="A56" s="53">
        <v>589000</v>
      </c>
      <c r="B56" s="54" t="s">
        <v>193</v>
      </c>
      <c r="C56" s="135" t="s">
        <v>186</v>
      </c>
      <c r="D56" s="194" t="s">
        <v>89</v>
      </c>
      <c r="E56" s="131" t="s">
        <v>18</v>
      </c>
      <c r="F56" s="856">
        <f>PROPOSTA!O56</f>
        <v>0</v>
      </c>
      <c r="G56" s="857">
        <f>PROPOSTA!Q56</f>
        <v>0</v>
      </c>
      <c r="H56" s="858"/>
      <c r="I56" s="179">
        <f t="shared" si="20"/>
        <v>0</v>
      </c>
      <c r="J56" s="859">
        <f t="shared" si="13"/>
        <v>0</v>
      </c>
      <c r="K56" s="859">
        <f t="shared" si="14"/>
        <v>0</v>
      </c>
      <c r="L56" s="275">
        <f t="shared" si="19"/>
        <v>0</v>
      </c>
      <c r="M56" s="852">
        <f t="shared" si="16"/>
        <v>0</v>
      </c>
      <c r="N56" s="853"/>
      <c r="O56" s="854"/>
      <c r="P56" s="855">
        <f t="shared" si="17"/>
        <v>0</v>
      </c>
      <c r="Q56" s="853"/>
      <c r="R56" s="854"/>
      <c r="S56" s="186">
        <f t="shared" si="11"/>
        <v>0</v>
      </c>
      <c r="U56" s="46" t="str">
        <f t="shared" si="5"/>
        <v/>
      </c>
      <c r="W56" s="272"/>
      <c r="X56" s="270">
        <f>IF(W56=0,0,IF(W56&lt;'med c'!W56,"pouco",IF(W56&gt;PROPOSTA!R56,"EXCESSO",W56-'med c'!W56)))</f>
        <v>0</v>
      </c>
      <c r="Y56" s="239">
        <f>IF('med c'!Y56-X56&lt;0,"excesso",'med c'!Y56-X56)</f>
        <v>0</v>
      </c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Y56" s="69"/>
      <c r="AZ56" s="69"/>
      <c r="BA56" s="69"/>
      <c r="BB56" s="69"/>
    </row>
    <row r="57" spans="1:54" x14ac:dyDescent="0.2">
      <c r="A57" s="53">
        <v>589000</v>
      </c>
      <c r="B57" s="54" t="s">
        <v>193</v>
      </c>
      <c r="C57" s="135" t="s">
        <v>187</v>
      </c>
      <c r="D57" s="194" t="s">
        <v>89</v>
      </c>
      <c r="E57" s="131" t="s">
        <v>18</v>
      </c>
      <c r="F57" s="856">
        <f>PROPOSTA!O57</f>
        <v>0</v>
      </c>
      <c r="G57" s="857">
        <f>PROPOSTA!Q57</f>
        <v>0</v>
      </c>
      <c r="H57" s="858"/>
      <c r="I57" s="179">
        <f t="shared" si="20"/>
        <v>0</v>
      </c>
      <c r="J57" s="859">
        <f t="shared" si="13"/>
        <v>0</v>
      </c>
      <c r="K57" s="859">
        <f t="shared" si="14"/>
        <v>0</v>
      </c>
      <c r="L57" s="275">
        <f t="shared" si="19"/>
        <v>0</v>
      </c>
      <c r="M57" s="852">
        <f t="shared" si="16"/>
        <v>0</v>
      </c>
      <c r="N57" s="853"/>
      <c r="O57" s="854"/>
      <c r="P57" s="855">
        <f t="shared" si="17"/>
        <v>0</v>
      </c>
      <c r="Q57" s="853"/>
      <c r="R57" s="854"/>
      <c r="S57" s="186">
        <f t="shared" si="11"/>
        <v>0</v>
      </c>
      <c r="U57" s="46" t="str">
        <f t="shared" si="5"/>
        <v/>
      </c>
      <c r="W57" s="272"/>
      <c r="X57" s="270">
        <f>IF(W57=0,0,IF(W57&lt;'med c'!W57,"pouco",IF(W57&gt;PROPOSTA!R57,"EXCESSO",W57-'med c'!W57)))</f>
        <v>0</v>
      </c>
      <c r="Y57" s="239">
        <f>IF('med c'!Y57-X57&lt;0,"excesso",'med c'!Y57-X57)</f>
        <v>0</v>
      </c>
      <c r="AY57" s="69"/>
      <c r="AZ57" s="69"/>
      <c r="BA57" s="69"/>
      <c r="BB57" s="69"/>
    </row>
    <row r="58" spans="1:54" x14ac:dyDescent="0.2">
      <c r="A58" s="55">
        <v>589000</v>
      </c>
      <c r="B58" s="56" t="s">
        <v>193</v>
      </c>
      <c r="C58" s="136" t="s">
        <v>188</v>
      </c>
      <c r="D58" s="194" t="s">
        <v>89</v>
      </c>
      <c r="E58" s="131" t="s">
        <v>18</v>
      </c>
      <c r="F58" s="856">
        <f>PROPOSTA!O58</f>
        <v>0</v>
      </c>
      <c r="G58" s="857">
        <f>PROPOSTA!Q58</f>
        <v>0</v>
      </c>
      <c r="H58" s="858"/>
      <c r="I58" s="179">
        <f t="shared" si="20"/>
        <v>0</v>
      </c>
      <c r="J58" s="859">
        <f t="shared" ref="J58:J66" si="21">IF(F58=0,0,F58*(1+I58))</f>
        <v>0</v>
      </c>
      <c r="K58" s="859">
        <f t="shared" ref="K58:K66" si="22">G58+J58</f>
        <v>0</v>
      </c>
      <c r="L58" s="275">
        <f t="shared" si="19"/>
        <v>0</v>
      </c>
      <c r="M58" s="852">
        <f t="shared" si="16"/>
        <v>0</v>
      </c>
      <c r="N58" s="853"/>
      <c r="O58" s="854"/>
      <c r="P58" s="855">
        <f t="shared" si="17"/>
        <v>0</v>
      </c>
      <c r="Q58" s="853"/>
      <c r="R58" s="854"/>
      <c r="S58" s="186">
        <f t="shared" si="11"/>
        <v>0</v>
      </c>
      <c r="U58" s="46" t="str">
        <f t="shared" si="5"/>
        <v/>
      </c>
      <c r="W58" s="272"/>
      <c r="X58" s="270">
        <f>IF(W58=0,0,IF(W58&lt;'med c'!W58,"pouco",IF(W58&gt;PROPOSTA!R58,"EXCESSO",W58-'med c'!W58)))</f>
        <v>0</v>
      </c>
      <c r="Y58" s="239">
        <f>IF('med c'!Y58-X58&lt;0,"excesso",'med c'!Y58-X58)</f>
        <v>0</v>
      </c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Y58" s="69"/>
      <c r="AZ58" s="69"/>
      <c r="BA58" s="69"/>
      <c r="BB58" s="69"/>
    </row>
    <row r="59" spans="1:54" x14ac:dyDescent="0.2">
      <c r="A59" s="55">
        <v>589000</v>
      </c>
      <c r="B59" s="56" t="s">
        <v>193</v>
      </c>
      <c r="C59" s="136" t="s">
        <v>189</v>
      </c>
      <c r="D59" s="194" t="s">
        <v>89</v>
      </c>
      <c r="E59" s="131" t="s">
        <v>18</v>
      </c>
      <c r="F59" s="856">
        <f>PROPOSTA!O59</f>
        <v>0</v>
      </c>
      <c r="G59" s="857">
        <f>PROPOSTA!Q59</f>
        <v>0</v>
      </c>
      <c r="H59" s="858"/>
      <c r="I59" s="179">
        <f t="shared" si="20"/>
        <v>0</v>
      </c>
      <c r="J59" s="859">
        <f t="shared" ref="J59:J61" si="23">IF(F59=0,0,F59*(1+I59))</f>
        <v>0</v>
      </c>
      <c r="K59" s="859">
        <f t="shared" ref="K59:K61" si="24">G59+J59</f>
        <v>0</v>
      </c>
      <c r="L59" s="275">
        <f t="shared" ref="L59:L61" si="25">X59</f>
        <v>0</v>
      </c>
      <c r="M59" s="852">
        <f t="shared" si="16"/>
        <v>0</v>
      </c>
      <c r="N59" s="853"/>
      <c r="O59" s="854"/>
      <c r="P59" s="855">
        <f t="shared" si="17"/>
        <v>0</v>
      </c>
      <c r="Q59" s="853"/>
      <c r="R59" s="854"/>
      <c r="S59" s="186">
        <f t="shared" ref="S59:S61" si="26">P59-M59</f>
        <v>0</v>
      </c>
      <c r="U59" s="46" t="str">
        <f t="shared" ref="U59:U61" si="27">IF(T59="X","x",IF(P59&gt;0,"x",""))</f>
        <v/>
      </c>
      <c r="W59" s="272"/>
      <c r="X59" s="270">
        <f>IF(W59=0,0,IF(W59&lt;'med c'!W62,"pouco",IF(W59&gt;PROPOSTA!R59,"EXCESSO",W59-'med c'!W62)))</f>
        <v>0</v>
      </c>
      <c r="Y59" s="239">
        <f>IF('med c'!Y62-X59&lt;0,"excesso",'med c'!Y62-X59)</f>
        <v>0</v>
      </c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Y59" s="69"/>
      <c r="AZ59" s="69"/>
      <c r="BA59" s="69"/>
      <c r="BB59" s="69"/>
    </row>
    <row r="60" spans="1:54" x14ac:dyDescent="0.2">
      <c r="A60" s="55">
        <v>589000</v>
      </c>
      <c r="B60" s="56" t="s">
        <v>193</v>
      </c>
      <c r="C60" s="136" t="s">
        <v>190</v>
      </c>
      <c r="D60" s="194" t="s">
        <v>89</v>
      </c>
      <c r="E60" s="131" t="s">
        <v>18</v>
      </c>
      <c r="F60" s="856">
        <f>PROPOSTA!O60</f>
        <v>0</v>
      </c>
      <c r="G60" s="857">
        <f>PROPOSTA!Q60</f>
        <v>0</v>
      </c>
      <c r="H60" s="858"/>
      <c r="I60" s="179">
        <f t="shared" si="20"/>
        <v>0</v>
      </c>
      <c r="J60" s="859">
        <f t="shared" si="23"/>
        <v>0</v>
      </c>
      <c r="K60" s="859">
        <f t="shared" si="24"/>
        <v>0</v>
      </c>
      <c r="L60" s="275">
        <f t="shared" si="25"/>
        <v>0</v>
      </c>
      <c r="M60" s="852">
        <f t="shared" si="16"/>
        <v>0</v>
      </c>
      <c r="N60" s="853"/>
      <c r="O60" s="854"/>
      <c r="P60" s="855">
        <f t="shared" si="17"/>
        <v>0</v>
      </c>
      <c r="Q60" s="853"/>
      <c r="R60" s="854"/>
      <c r="S60" s="186">
        <f t="shared" si="26"/>
        <v>0</v>
      </c>
      <c r="U60" s="46" t="str">
        <f t="shared" si="27"/>
        <v/>
      </c>
      <c r="W60" s="272"/>
      <c r="X60" s="270">
        <f>IF(W60=0,0,IF(W60&lt;'med c'!W63,"pouco",IF(W60&gt;PROPOSTA!R60,"EXCESSO",W60-'med c'!W63)))</f>
        <v>0</v>
      </c>
      <c r="Y60" s="239">
        <f>IF('med c'!Y63-X60&lt;0,"excesso",'med c'!Y63-X60)</f>
        <v>0</v>
      </c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Y60" s="69"/>
      <c r="AZ60" s="69"/>
      <c r="BA60" s="69"/>
      <c r="BB60" s="69"/>
    </row>
    <row r="61" spans="1:54" x14ac:dyDescent="0.2">
      <c r="A61" s="55">
        <v>589000</v>
      </c>
      <c r="B61" s="56" t="s">
        <v>193</v>
      </c>
      <c r="C61" s="136" t="s">
        <v>191</v>
      </c>
      <c r="D61" s="194" t="s">
        <v>89</v>
      </c>
      <c r="E61" s="131" t="s">
        <v>18</v>
      </c>
      <c r="F61" s="856">
        <f>PROPOSTA!O61</f>
        <v>0</v>
      </c>
      <c r="G61" s="857">
        <f>PROPOSTA!Q61</f>
        <v>0</v>
      </c>
      <c r="H61" s="858"/>
      <c r="I61" s="179">
        <f t="shared" si="20"/>
        <v>0</v>
      </c>
      <c r="J61" s="859">
        <f t="shared" si="23"/>
        <v>0</v>
      </c>
      <c r="K61" s="859">
        <f t="shared" si="24"/>
        <v>0</v>
      </c>
      <c r="L61" s="275">
        <f t="shared" si="25"/>
        <v>0</v>
      </c>
      <c r="M61" s="852">
        <f t="shared" si="16"/>
        <v>0</v>
      </c>
      <c r="N61" s="853"/>
      <c r="O61" s="854"/>
      <c r="P61" s="855">
        <f t="shared" si="17"/>
        <v>0</v>
      </c>
      <c r="Q61" s="853"/>
      <c r="R61" s="854"/>
      <c r="S61" s="186">
        <f t="shared" si="26"/>
        <v>0</v>
      </c>
      <c r="U61" s="46" t="str">
        <f t="shared" si="27"/>
        <v/>
      </c>
      <c r="W61" s="272"/>
      <c r="X61" s="270">
        <f>IF(W61=0,0,IF(W61&lt;'med c'!W64,"pouco",IF(W61&gt;PROPOSTA!R61,"EXCESSO",W61-'med c'!W64)))</f>
        <v>0</v>
      </c>
      <c r="Y61" s="239">
        <f>IF('med c'!Y64-X61&lt;0,"excesso",'med c'!Y64-X61)</f>
        <v>0</v>
      </c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Y61" s="69"/>
      <c r="AZ61" s="69"/>
      <c r="BA61" s="69"/>
      <c r="BB61" s="69"/>
    </row>
    <row r="62" spans="1:54" x14ac:dyDescent="0.2">
      <c r="A62" s="53">
        <v>589030</v>
      </c>
      <c r="B62" s="54" t="s">
        <v>193</v>
      </c>
      <c r="C62" s="135" t="s">
        <v>196</v>
      </c>
      <c r="D62" s="194" t="s">
        <v>200</v>
      </c>
      <c r="E62" s="131" t="s">
        <v>18</v>
      </c>
      <c r="F62" s="856">
        <f>PROPOSTA!O62</f>
        <v>0</v>
      </c>
      <c r="G62" s="857">
        <f>PROPOSTA!Q62</f>
        <v>0</v>
      </c>
      <c r="H62" s="858"/>
      <c r="I62" s="179">
        <f t="shared" si="20"/>
        <v>0</v>
      </c>
      <c r="J62" s="859">
        <f t="shared" si="21"/>
        <v>0</v>
      </c>
      <c r="K62" s="859">
        <f t="shared" si="22"/>
        <v>0</v>
      </c>
      <c r="L62" s="275">
        <f t="shared" si="19"/>
        <v>0</v>
      </c>
      <c r="M62" s="852">
        <f t="shared" si="16"/>
        <v>0</v>
      </c>
      <c r="N62" s="853"/>
      <c r="O62" s="854"/>
      <c r="P62" s="855">
        <f t="shared" si="17"/>
        <v>0</v>
      </c>
      <c r="Q62" s="853"/>
      <c r="R62" s="854"/>
      <c r="S62" s="186">
        <f t="shared" si="11"/>
        <v>0</v>
      </c>
      <c r="U62" s="46" t="str">
        <f t="shared" si="5"/>
        <v/>
      </c>
      <c r="W62" s="272"/>
      <c r="X62" s="270">
        <f>IF(W62=0,0,IF(W62&lt;'med c'!W62,"pouco",IF(W62&gt;PROPOSTA!R62,"EXCESSO",W62-'med c'!W62)))</f>
        <v>0</v>
      </c>
      <c r="Y62" s="239">
        <f>IF('med c'!Y62-X62&lt;0,"excesso",'med c'!Y62-X62)</f>
        <v>0</v>
      </c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Y62" s="69"/>
      <c r="AZ62" s="69"/>
      <c r="BA62" s="69"/>
      <c r="BB62" s="69"/>
    </row>
    <row r="63" spans="1:54" x14ac:dyDescent="0.2">
      <c r="A63" s="53">
        <v>589040</v>
      </c>
      <c r="B63" s="54" t="s">
        <v>193</v>
      </c>
      <c r="C63" s="135" t="s">
        <v>197</v>
      </c>
      <c r="D63" s="194" t="s">
        <v>201</v>
      </c>
      <c r="E63" s="131" t="s">
        <v>18</v>
      </c>
      <c r="F63" s="856">
        <f>PROPOSTA!O63</f>
        <v>0</v>
      </c>
      <c r="G63" s="857">
        <f>PROPOSTA!Q63</f>
        <v>0</v>
      </c>
      <c r="H63" s="858"/>
      <c r="I63" s="179">
        <f t="shared" si="20"/>
        <v>0</v>
      </c>
      <c r="J63" s="859">
        <f t="shared" ref="J63:J64" si="28">IF(F63=0,0,F63*(1+I63))</f>
        <v>0</v>
      </c>
      <c r="K63" s="859">
        <f t="shared" ref="K63:K64" si="29">G63+J63</f>
        <v>0</v>
      </c>
      <c r="L63" s="275">
        <f t="shared" ref="L63:L64" si="30">X63</f>
        <v>0</v>
      </c>
      <c r="M63" s="852">
        <f t="shared" si="16"/>
        <v>0</v>
      </c>
      <c r="N63" s="853"/>
      <c r="O63" s="854"/>
      <c r="P63" s="855">
        <f t="shared" si="17"/>
        <v>0</v>
      </c>
      <c r="Q63" s="853"/>
      <c r="R63" s="854"/>
      <c r="S63" s="186">
        <f t="shared" ref="S63:S64" si="31">P63-M63</f>
        <v>0</v>
      </c>
      <c r="U63" s="46" t="str">
        <f t="shared" ref="U63:U64" si="32">IF(T63="X","x",IF(P63&gt;0,"x",""))</f>
        <v/>
      </c>
      <c r="W63" s="272"/>
      <c r="X63" s="270">
        <f>IF(W63=0,0,IF(W63&lt;'med c'!W65,"pouco",IF(W63&gt;PROPOSTA!R63,"EXCESSO",W63-'med c'!W65)))</f>
        <v>0</v>
      </c>
      <c r="Y63" s="239">
        <f>IF('med c'!Y65-X63&lt;0,"excesso",'med c'!Y65-X63)</f>
        <v>0</v>
      </c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Y63" s="69"/>
      <c r="AZ63" s="69"/>
      <c r="BA63" s="69"/>
      <c r="BB63" s="69"/>
    </row>
    <row r="64" spans="1:54" x14ac:dyDescent="0.2">
      <c r="A64" s="53">
        <v>589060</v>
      </c>
      <c r="B64" s="54" t="s">
        <v>193</v>
      </c>
      <c r="C64" s="135" t="s">
        <v>198</v>
      </c>
      <c r="D64" s="194" t="s">
        <v>205</v>
      </c>
      <c r="E64" s="131" t="s">
        <v>18</v>
      </c>
      <c r="F64" s="856">
        <f>PROPOSTA!O64</f>
        <v>0</v>
      </c>
      <c r="G64" s="857">
        <f>PROPOSTA!Q64</f>
        <v>0</v>
      </c>
      <c r="H64" s="858"/>
      <c r="I64" s="179">
        <f t="shared" si="20"/>
        <v>0</v>
      </c>
      <c r="J64" s="859">
        <f t="shared" si="28"/>
        <v>0</v>
      </c>
      <c r="K64" s="859">
        <f t="shared" si="29"/>
        <v>0</v>
      </c>
      <c r="L64" s="275">
        <f t="shared" si="30"/>
        <v>0</v>
      </c>
      <c r="M64" s="852">
        <f t="shared" si="16"/>
        <v>0</v>
      </c>
      <c r="N64" s="853"/>
      <c r="O64" s="854"/>
      <c r="P64" s="855">
        <f t="shared" si="17"/>
        <v>0</v>
      </c>
      <c r="Q64" s="853"/>
      <c r="R64" s="854"/>
      <c r="S64" s="186">
        <f t="shared" si="31"/>
        <v>0</v>
      </c>
      <c r="U64" s="46" t="str">
        <f t="shared" si="32"/>
        <v/>
      </c>
      <c r="W64" s="272"/>
      <c r="X64" s="270">
        <f>IF(W64=0,0,IF(W64&lt;'med c'!W66,"pouco",IF(W64&gt;PROPOSTA!R64,"EXCESSO",W64-'med c'!W66)))</f>
        <v>0</v>
      </c>
      <c r="Y64" s="239">
        <f>IF('med c'!Y66-X64&lt;0,"excesso",'med c'!Y66-X64)</f>
        <v>0</v>
      </c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Y64" s="69"/>
      <c r="AZ64" s="69"/>
      <c r="BA64" s="69"/>
      <c r="BB64" s="69"/>
    </row>
    <row r="65" spans="1:54" x14ac:dyDescent="0.2">
      <c r="A65" s="53">
        <v>589050</v>
      </c>
      <c r="B65" s="54" t="s">
        <v>193</v>
      </c>
      <c r="C65" s="135" t="s">
        <v>192</v>
      </c>
      <c r="D65" s="194" t="s">
        <v>90</v>
      </c>
      <c r="E65" s="131" t="s">
        <v>18</v>
      </c>
      <c r="F65" s="856">
        <f>PROPOSTA!O65</f>
        <v>0</v>
      </c>
      <c r="G65" s="857">
        <f>PROPOSTA!Q65</f>
        <v>0</v>
      </c>
      <c r="H65" s="858"/>
      <c r="I65" s="179">
        <f t="shared" si="20"/>
        <v>0</v>
      </c>
      <c r="J65" s="859">
        <f t="shared" si="21"/>
        <v>0</v>
      </c>
      <c r="K65" s="859">
        <f t="shared" si="22"/>
        <v>0</v>
      </c>
      <c r="L65" s="275">
        <f t="shared" si="19"/>
        <v>0</v>
      </c>
      <c r="M65" s="852">
        <f t="shared" si="16"/>
        <v>0</v>
      </c>
      <c r="N65" s="853"/>
      <c r="O65" s="854"/>
      <c r="P65" s="855">
        <f t="shared" si="17"/>
        <v>0</v>
      </c>
      <c r="Q65" s="853"/>
      <c r="R65" s="854"/>
      <c r="S65" s="186">
        <f t="shared" si="11"/>
        <v>0</v>
      </c>
      <c r="U65" s="46" t="str">
        <f t="shared" si="5"/>
        <v/>
      </c>
      <c r="W65" s="272"/>
      <c r="X65" s="270">
        <f>IF(W65=0,0,IF(W65&lt;'med c'!W65,"pouco",IF(W65&gt;PROPOSTA!R65,"EXCESSO",W65-'med c'!W65)))</f>
        <v>0</v>
      </c>
      <c r="Y65" s="239">
        <f>IF('med c'!Y65-X65&lt;0,"excesso",'med c'!Y65-X65)</f>
        <v>0</v>
      </c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Y65" s="69"/>
      <c r="AZ65" s="69"/>
      <c r="BA65" s="69"/>
      <c r="BB65" s="69"/>
    </row>
    <row r="66" spans="1:54" ht="10.8" thickBot="1" x14ac:dyDescent="0.25">
      <c r="A66" s="415">
        <v>589180</v>
      </c>
      <c r="B66" s="418" t="s">
        <v>193</v>
      </c>
      <c r="C66" s="419" t="s">
        <v>199</v>
      </c>
      <c r="D66" s="196" t="s">
        <v>202</v>
      </c>
      <c r="E66" s="420" t="s">
        <v>18</v>
      </c>
      <c r="F66" s="874">
        <f>PROPOSTA!O66</f>
        <v>0</v>
      </c>
      <c r="G66" s="875">
        <f>PROPOSTA!Q66</f>
        <v>0</v>
      </c>
      <c r="H66" s="876"/>
      <c r="I66" s="421">
        <f>$S$8</f>
        <v>0</v>
      </c>
      <c r="J66" s="860">
        <f t="shared" si="21"/>
        <v>0</v>
      </c>
      <c r="K66" s="860">
        <f t="shared" si="22"/>
        <v>0</v>
      </c>
      <c r="L66" s="276">
        <f t="shared" si="19"/>
        <v>0</v>
      </c>
      <c r="M66" s="872">
        <f t="shared" si="16"/>
        <v>0</v>
      </c>
      <c r="N66" s="863"/>
      <c r="O66" s="864"/>
      <c r="P66" s="862">
        <f t="shared" si="17"/>
        <v>0</v>
      </c>
      <c r="Q66" s="863"/>
      <c r="R66" s="864"/>
      <c r="S66" s="188">
        <f t="shared" si="11"/>
        <v>0</v>
      </c>
      <c r="U66" s="46" t="str">
        <f t="shared" si="5"/>
        <v/>
      </c>
      <c r="W66" s="272"/>
      <c r="X66" s="270">
        <f>IF(W66=0,0,IF(W66&lt;'med c'!W66,"pouco",IF(W66&gt;PROPOSTA!R66,"EXCESSO",W66-'med c'!W66)))</f>
        <v>0</v>
      </c>
      <c r="Y66" s="239">
        <f>IF('med c'!Y66-X66&lt;0,"excesso",'med c'!Y66-X66)</f>
        <v>0</v>
      </c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Y66" s="69"/>
      <c r="AZ66" s="69"/>
      <c r="BA66" s="69"/>
      <c r="BB66" s="69"/>
    </row>
    <row r="67" spans="1:54" ht="4.2" customHeight="1" thickBot="1" x14ac:dyDescent="0.25">
      <c r="A67" s="489"/>
      <c r="D67" s="9" t="s">
        <v>100</v>
      </c>
      <c r="N67" s="191"/>
      <c r="O67" s="191"/>
      <c r="T67" s="59" t="s">
        <v>20</v>
      </c>
      <c r="U67" s="60"/>
      <c r="AY67" s="69"/>
      <c r="AZ67" s="69"/>
      <c r="BA67" s="69"/>
      <c r="BB67" s="69"/>
    </row>
    <row r="68" spans="1:54" ht="10.8" thickBot="1" x14ac:dyDescent="0.25">
      <c r="A68" s="61" t="s">
        <v>20</v>
      </c>
      <c r="B68" s="62"/>
      <c r="C68" s="63" t="s">
        <v>83</v>
      </c>
      <c r="D68" s="200" t="s">
        <v>100</v>
      </c>
      <c r="E68" s="64"/>
      <c r="F68" s="64"/>
      <c r="G68" s="64"/>
      <c r="H68" s="64"/>
      <c r="I68" s="66"/>
      <c r="J68" s="67"/>
      <c r="K68" s="67"/>
      <c r="L68" s="434"/>
      <c r="M68" s="865">
        <f t="shared" ref="M68:S68" si="33">SUBTOTAL(9,M12:M66)</f>
        <v>0</v>
      </c>
      <c r="N68" s="866">
        <f t="shared" si="33"/>
        <v>0</v>
      </c>
      <c r="O68" s="867">
        <f t="shared" si="33"/>
        <v>0</v>
      </c>
      <c r="P68" s="868">
        <f t="shared" si="33"/>
        <v>0</v>
      </c>
      <c r="Q68" s="866">
        <f t="shared" si="33"/>
        <v>0</v>
      </c>
      <c r="R68" s="867">
        <f t="shared" si="33"/>
        <v>0</v>
      </c>
      <c r="S68" s="435">
        <f t="shared" si="33"/>
        <v>0</v>
      </c>
      <c r="T68" s="59" t="s">
        <v>20</v>
      </c>
      <c r="U68" s="241" t="s">
        <v>20</v>
      </c>
      <c r="W68" s="67"/>
      <c r="X68" s="67"/>
      <c r="Y68" s="67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Y68" s="69"/>
      <c r="AZ68" s="69"/>
      <c r="BA68" s="69"/>
      <c r="BB68" s="69"/>
    </row>
    <row r="69" spans="1:54" ht="10.8" thickBot="1" x14ac:dyDescent="0.25">
      <c r="A69" s="61"/>
      <c r="L69" s="9">
        <f t="shared" ref="L69" si="34">X69</f>
        <v>0</v>
      </c>
      <c r="M69" s="69"/>
      <c r="N69" s="191"/>
      <c r="O69" s="191"/>
      <c r="T69" s="59" t="s">
        <v>20</v>
      </c>
      <c r="U69" s="9" t="s">
        <v>100</v>
      </c>
      <c r="AY69" s="69"/>
      <c r="AZ69" s="69"/>
      <c r="BA69" s="69"/>
      <c r="BB69" s="69"/>
    </row>
    <row r="70" spans="1:54" ht="31.2" thickBot="1" x14ac:dyDescent="0.45">
      <c r="A70" s="228"/>
      <c r="B70" s="229"/>
      <c r="C70" s="230" t="s">
        <v>105</v>
      </c>
      <c r="D70" s="231"/>
      <c r="E70" s="231"/>
      <c r="F70" s="231"/>
      <c r="G70" s="231"/>
      <c r="H70" s="231"/>
      <c r="I70" s="231"/>
      <c r="J70" s="231"/>
      <c r="K70" s="231"/>
      <c r="L70" s="232"/>
      <c r="M70" s="233" t="s">
        <v>106</v>
      </c>
      <c r="N70" s="233" t="s">
        <v>143</v>
      </c>
      <c r="O70" s="233" t="s">
        <v>144</v>
      </c>
      <c r="P70" s="233" t="s">
        <v>107</v>
      </c>
      <c r="Q70" s="233" t="s">
        <v>108</v>
      </c>
      <c r="R70" s="231"/>
      <c r="S70" s="233" t="s">
        <v>109</v>
      </c>
      <c r="U70" s="9" t="s">
        <v>100</v>
      </c>
      <c r="AU70" s="69"/>
      <c r="AV70" s="69"/>
      <c r="AY70" s="69"/>
      <c r="AZ70" s="69"/>
      <c r="BA70" s="69"/>
      <c r="BB70" s="69"/>
    </row>
    <row r="71" spans="1:54" ht="10.8" thickBot="1" x14ac:dyDescent="0.25">
      <c r="A71" s="61" t="s">
        <v>20</v>
      </c>
      <c r="B71" s="62"/>
      <c r="C71" s="63" t="s">
        <v>92</v>
      </c>
      <c r="D71" s="64"/>
      <c r="E71" s="64"/>
      <c r="F71" s="64"/>
      <c r="G71" s="64"/>
      <c r="H71" s="64"/>
      <c r="I71" s="70"/>
      <c r="J71" s="67"/>
      <c r="K71" s="67"/>
      <c r="L71" s="68"/>
      <c r="M71" s="307">
        <f>SUMIF($D$12:$D$66,"CAP 50/70",M12:M66)</f>
        <v>0</v>
      </c>
      <c r="N71" s="307">
        <f>ROUND(M71*0.9489,2)</f>
        <v>0</v>
      </c>
      <c r="O71" s="307">
        <f>ROUND(N71*(1+S7),2)</f>
        <v>0</v>
      </c>
      <c r="P71" s="307">
        <f>O71-N71</f>
        <v>0</v>
      </c>
      <c r="Q71" s="192">
        <f t="shared" ref="Q71:Q82" si="35">ROUND(N71*$J$4,2)</f>
        <v>0</v>
      </c>
      <c r="R71" s="307"/>
      <c r="S71" s="307">
        <f>IF(P71&lt;0,P71,IF(P71&lt;Q71,0,P71-Q71))</f>
        <v>0</v>
      </c>
      <c r="U71" s="241" t="str">
        <f>IF(M71&gt;0,"x","")</f>
        <v/>
      </c>
      <c r="W71" s="191"/>
      <c r="X71" s="191"/>
      <c r="Y71" s="191"/>
      <c r="AD71" s="72"/>
      <c r="AE71" s="72"/>
      <c r="AU71" s="69"/>
      <c r="AV71" s="69"/>
      <c r="AY71" s="69"/>
      <c r="AZ71" s="69"/>
      <c r="BA71" s="69"/>
      <c r="BB71" s="69"/>
    </row>
    <row r="72" spans="1:54" ht="10.8" thickBot="1" x14ac:dyDescent="0.25">
      <c r="A72" s="61" t="s">
        <v>20</v>
      </c>
      <c r="B72" s="62"/>
      <c r="C72" s="63" t="s">
        <v>93</v>
      </c>
      <c r="D72" s="64"/>
      <c r="E72" s="64"/>
      <c r="F72" s="64"/>
      <c r="G72" s="64"/>
      <c r="H72" s="64"/>
      <c r="I72" s="70"/>
      <c r="J72" s="67"/>
      <c r="K72" s="67"/>
      <c r="L72" s="68"/>
      <c r="M72" s="307">
        <f>SUMIF($D$12:$D$66,"CAP Borracha",M12:M66)</f>
        <v>0</v>
      </c>
      <c r="N72" s="307">
        <f t="shared" ref="N72:N82" si="36">ROUND(M72*0.9489,2)</f>
        <v>0</v>
      </c>
      <c r="O72" s="307">
        <f>ROUND(N72*(1+S7),2)</f>
        <v>0</v>
      </c>
      <c r="P72" s="307">
        <f t="shared" ref="P72:P82" si="37">O72-N72</f>
        <v>0</v>
      </c>
      <c r="Q72" s="192">
        <f t="shared" si="35"/>
        <v>0</v>
      </c>
      <c r="R72" s="307"/>
      <c r="S72" s="307">
        <f t="shared" ref="S72:S82" si="38">IF(P72&lt;0,P72,IF(P72&lt;Q72,0,P72-Q72))</f>
        <v>0</v>
      </c>
      <c r="U72" s="241" t="str">
        <f t="shared" ref="U72:U82" si="39">IF(M72&gt;0,"x","")</f>
        <v/>
      </c>
      <c r="W72" s="191"/>
      <c r="X72" s="191"/>
      <c r="Y72" s="191"/>
      <c r="AU72" s="69"/>
      <c r="AV72" s="69"/>
      <c r="AY72" s="69"/>
      <c r="AZ72" s="69"/>
      <c r="BA72" s="69"/>
      <c r="BB72" s="69"/>
    </row>
    <row r="73" spans="1:54" ht="10.8" thickBot="1" x14ac:dyDescent="0.25">
      <c r="A73" s="61" t="s">
        <v>20</v>
      </c>
      <c r="B73" s="62"/>
      <c r="C73" s="63" t="s">
        <v>204</v>
      </c>
      <c r="D73" s="64"/>
      <c r="E73" s="64"/>
      <c r="F73" s="64"/>
      <c r="G73" s="64"/>
      <c r="H73" s="64"/>
      <c r="I73" s="70"/>
      <c r="J73" s="67"/>
      <c r="K73" s="67"/>
      <c r="L73" s="68"/>
      <c r="M73" s="307">
        <f>SUMIF($D$12:$D$66,"CAP (55/75)",M12:M66)</f>
        <v>0</v>
      </c>
      <c r="N73" s="307">
        <f t="shared" si="36"/>
        <v>0</v>
      </c>
      <c r="O73" s="307">
        <f>ROUND(N73*(1+S7),2)</f>
        <v>0</v>
      </c>
      <c r="P73" s="307">
        <f t="shared" si="37"/>
        <v>0</v>
      </c>
      <c r="Q73" s="192">
        <f t="shared" si="35"/>
        <v>0</v>
      </c>
      <c r="R73" s="307"/>
      <c r="S73" s="307">
        <f t="shared" si="38"/>
        <v>0</v>
      </c>
      <c r="U73" s="241" t="str">
        <f t="shared" si="39"/>
        <v/>
      </c>
      <c r="W73" s="191"/>
      <c r="X73" s="191"/>
      <c r="Y73" s="191"/>
      <c r="AD73" s="72"/>
      <c r="AE73" s="72"/>
      <c r="AU73" s="69"/>
      <c r="AV73" s="69"/>
      <c r="AY73" s="69"/>
      <c r="AZ73" s="69"/>
      <c r="BA73" s="69"/>
      <c r="BB73" s="69"/>
    </row>
    <row r="74" spans="1:54" ht="10.8" thickBot="1" x14ac:dyDescent="0.25">
      <c r="A74" s="61" t="s">
        <v>20</v>
      </c>
      <c r="B74" s="62"/>
      <c r="C74" s="63" t="s">
        <v>94</v>
      </c>
      <c r="D74" s="64"/>
      <c r="E74" s="64"/>
      <c r="F74" s="64"/>
      <c r="G74" s="64"/>
      <c r="H74" s="64"/>
      <c r="I74" s="70"/>
      <c r="J74" s="67"/>
      <c r="K74" s="67"/>
      <c r="L74" s="68"/>
      <c r="M74" s="307">
        <f>SUMIF($D$12:$D$66,"CAP (60/85)",M12:M66)</f>
        <v>0</v>
      </c>
      <c r="N74" s="307">
        <f t="shared" si="36"/>
        <v>0</v>
      </c>
      <c r="O74" s="307">
        <f>ROUND(N74*(1+S7),2)</f>
        <v>0</v>
      </c>
      <c r="P74" s="307">
        <f t="shared" si="37"/>
        <v>0</v>
      </c>
      <c r="Q74" s="192">
        <f t="shared" si="35"/>
        <v>0</v>
      </c>
      <c r="R74" s="307"/>
      <c r="S74" s="307">
        <f t="shared" si="38"/>
        <v>0</v>
      </c>
      <c r="U74" s="241" t="str">
        <f t="shared" ref="U74" si="40">IF(M74&gt;0,"x","")</f>
        <v/>
      </c>
      <c r="W74" s="191"/>
      <c r="X74" s="191"/>
      <c r="Y74" s="191"/>
      <c r="AD74" s="72"/>
      <c r="AE74" s="72"/>
      <c r="AU74" s="69"/>
      <c r="AV74" s="69"/>
      <c r="AY74" s="69"/>
      <c r="AZ74" s="69"/>
      <c r="BA74" s="69"/>
      <c r="BB74" s="69"/>
    </row>
    <row r="75" spans="1:54" ht="10.8" thickBot="1" x14ac:dyDescent="0.25">
      <c r="A75" s="61" t="s">
        <v>20</v>
      </c>
      <c r="B75" s="62"/>
      <c r="C75" s="63" t="s">
        <v>206</v>
      </c>
      <c r="D75" s="64"/>
      <c r="E75" s="64"/>
      <c r="F75" s="64"/>
      <c r="G75" s="64"/>
      <c r="H75" s="64"/>
      <c r="I75" s="70"/>
      <c r="J75" s="67"/>
      <c r="K75" s="67"/>
      <c r="L75" s="68"/>
      <c r="M75" s="307">
        <f>SUMIF($D$12:$D$66,"CAP (65/90)",M12:M66)</f>
        <v>0</v>
      </c>
      <c r="N75" s="307">
        <f t="shared" si="36"/>
        <v>0</v>
      </c>
      <c r="O75" s="307">
        <f>ROUND(N75*(1+S7),2)</f>
        <v>0</v>
      </c>
      <c r="P75" s="307">
        <f t="shared" si="37"/>
        <v>0</v>
      </c>
      <c r="Q75" s="192">
        <f t="shared" si="35"/>
        <v>0</v>
      </c>
      <c r="R75" s="307"/>
      <c r="S75" s="307">
        <f t="shared" si="38"/>
        <v>0</v>
      </c>
      <c r="U75" s="241" t="str">
        <f t="shared" ref="U75" si="41">IF(M75&gt;0,"x","")</f>
        <v/>
      </c>
      <c r="W75" s="191"/>
      <c r="X75" s="191"/>
      <c r="Y75" s="191"/>
      <c r="AD75" s="72"/>
      <c r="AE75" s="72"/>
      <c r="AU75" s="69"/>
      <c r="AV75" s="69"/>
      <c r="AY75" s="69"/>
      <c r="AZ75" s="69"/>
      <c r="BA75" s="69"/>
      <c r="BB75" s="69"/>
    </row>
    <row r="76" spans="1:54" ht="10.8" thickBot="1" x14ac:dyDescent="0.25">
      <c r="A76" s="61" t="s">
        <v>20</v>
      </c>
      <c r="B76" s="62"/>
      <c r="C76" s="63" t="s">
        <v>95</v>
      </c>
      <c r="D76" s="64"/>
      <c r="E76" s="64"/>
      <c r="F76" s="64"/>
      <c r="G76" s="64"/>
      <c r="H76" s="64"/>
      <c r="I76" s="70"/>
      <c r="J76" s="67"/>
      <c r="K76" s="67"/>
      <c r="L76" s="68"/>
      <c r="M76" s="307">
        <f>SUMIF($D$12:$D$66,"CM-30",M12:M66)</f>
        <v>0</v>
      </c>
      <c r="N76" s="307">
        <f t="shared" si="36"/>
        <v>0</v>
      </c>
      <c r="O76" s="307">
        <f>ROUND(N76*(1+S6),2)</f>
        <v>0</v>
      </c>
      <c r="P76" s="307">
        <f t="shared" si="37"/>
        <v>0</v>
      </c>
      <c r="Q76" s="192">
        <f t="shared" si="35"/>
        <v>0</v>
      </c>
      <c r="R76" s="307"/>
      <c r="S76" s="307">
        <f t="shared" si="38"/>
        <v>0</v>
      </c>
      <c r="U76" s="241" t="str">
        <f t="shared" si="39"/>
        <v/>
      </c>
      <c r="W76" s="191"/>
      <c r="X76" s="191"/>
      <c r="Y76" s="191"/>
      <c r="AY76" s="69"/>
      <c r="AZ76" s="69"/>
      <c r="BA76" s="69"/>
      <c r="BB76" s="69"/>
    </row>
    <row r="77" spans="1:54" ht="10.8" thickBot="1" x14ac:dyDescent="0.25">
      <c r="A77" s="61" t="s">
        <v>20</v>
      </c>
      <c r="B77" s="62"/>
      <c r="C77" s="63" t="s">
        <v>96</v>
      </c>
      <c r="D77" s="64"/>
      <c r="E77" s="64"/>
      <c r="F77" s="64"/>
      <c r="G77" s="64"/>
      <c r="H77" s="64"/>
      <c r="I77" s="70"/>
      <c r="J77" s="67"/>
      <c r="K77" s="189"/>
      <c r="L77" s="190"/>
      <c r="M77" s="307">
        <f>SUMIF($D$12:$D$66,"Emulsão EAI",M12:M66)</f>
        <v>0</v>
      </c>
      <c r="N77" s="307">
        <f t="shared" si="36"/>
        <v>0</v>
      </c>
      <c r="O77" s="307">
        <f>ROUND(N77*(1+S8),2)</f>
        <v>0</v>
      </c>
      <c r="P77" s="307">
        <f t="shared" si="37"/>
        <v>0</v>
      </c>
      <c r="Q77" s="192">
        <f t="shared" si="35"/>
        <v>0</v>
      </c>
      <c r="R77" s="307"/>
      <c r="S77" s="307">
        <f t="shared" si="38"/>
        <v>0</v>
      </c>
      <c r="U77" s="241" t="str">
        <f t="shared" si="39"/>
        <v/>
      </c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Y77" s="69"/>
      <c r="AZ77" s="69"/>
      <c r="BA77" s="69"/>
      <c r="BB77" s="69"/>
    </row>
    <row r="78" spans="1:54" ht="10.8" thickBot="1" x14ac:dyDescent="0.25">
      <c r="A78" s="61" t="s">
        <v>20</v>
      </c>
      <c r="B78" s="62"/>
      <c r="C78" s="63" t="s">
        <v>207</v>
      </c>
      <c r="D78" s="64"/>
      <c r="E78" s="64"/>
      <c r="F78" s="64"/>
      <c r="G78" s="64"/>
      <c r="H78" s="64"/>
      <c r="I78" s="70"/>
      <c r="J78" s="67"/>
      <c r="K78" s="189"/>
      <c r="L78" s="190"/>
      <c r="M78" s="307">
        <f>SUMIF($D$12:$D$66,"Emulsão RM 1C",M12:M66)</f>
        <v>0</v>
      </c>
      <c r="N78" s="307">
        <f t="shared" si="36"/>
        <v>0</v>
      </c>
      <c r="O78" s="307">
        <f>ROUND(N78*(1+S8),2)</f>
        <v>0</v>
      </c>
      <c r="P78" s="307">
        <f t="shared" si="37"/>
        <v>0</v>
      </c>
      <c r="Q78" s="192">
        <f t="shared" si="35"/>
        <v>0</v>
      </c>
      <c r="R78" s="307"/>
      <c r="S78" s="307">
        <f t="shared" si="38"/>
        <v>0</v>
      </c>
      <c r="U78" s="241" t="str">
        <f t="shared" ref="U78" si="42">IF(M78&gt;0,"x","")</f>
        <v/>
      </c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Y78" s="69"/>
      <c r="AZ78" s="69"/>
      <c r="BA78" s="69"/>
      <c r="BB78" s="69"/>
    </row>
    <row r="79" spans="1:54" ht="10.8" thickBot="1" x14ac:dyDescent="0.25">
      <c r="A79" s="61" t="s">
        <v>20</v>
      </c>
      <c r="B79" s="62"/>
      <c r="C79" s="63" t="s">
        <v>97</v>
      </c>
      <c r="D79" s="64"/>
      <c r="E79" s="64"/>
      <c r="F79" s="64"/>
      <c r="G79" s="64"/>
      <c r="H79" s="64"/>
      <c r="I79" s="70"/>
      <c r="J79" s="67"/>
      <c r="K79" s="189"/>
      <c r="L79" s="190"/>
      <c r="M79" s="307">
        <f>SUMIF($D$12:$D$66,"Emulsão RM 2C",M12:M66)</f>
        <v>0</v>
      </c>
      <c r="N79" s="307">
        <f t="shared" si="36"/>
        <v>0</v>
      </c>
      <c r="O79" s="307">
        <f>ROUND(N79*(1+S8),2)</f>
        <v>0</v>
      </c>
      <c r="P79" s="307">
        <f t="shared" si="37"/>
        <v>0</v>
      </c>
      <c r="Q79" s="192">
        <f t="shared" si="35"/>
        <v>0</v>
      </c>
      <c r="R79" s="307"/>
      <c r="S79" s="307">
        <f t="shared" si="38"/>
        <v>0</v>
      </c>
      <c r="U79" s="241" t="str">
        <f t="shared" si="39"/>
        <v/>
      </c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Y79" s="69"/>
      <c r="AZ79" s="69"/>
      <c r="BA79" s="69"/>
      <c r="BB79" s="69"/>
    </row>
    <row r="80" spans="1:54" ht="10.8" thickBot="1" x14ac:dyDescent="0.25">
      <c r="A80" s="61" t="s">
        <v>20</v>
      </c>
      <c r="B80" s="62"/>
      <c r="C80" s="63" t="s">
        <v>98</v>
      </c>
      <c r="D80" s="64"/>
      <c r="E80" s="64"/>
      <c r="F80" s="64"/>
      <c r="G80" s="64"/>
      <c r="H80" s="64"/>
      <c r="I80" s="70"/>
      <c r="J80" s="67"/>
      <c r="K80" s="189"/>
      <c r="L80" s="190"/>
      <c r="M80" s="307">
        <f>SUMIF($D$12:$D$66,"Emulsão RR 1C",M12:M66)</f>
        <v>0</v>
      </c>
      <c r="N80" s="307">
        <f t="shared" si="36"/>
        <v>0</v>
      </c>
      <c r="O80" s="307">
        <f>ROUND(N80*(1+S8),2)</f>
        <v>0</v>
      </c>
      <c r="P80" s="307">
        <f t="shared" si="37"/>
        <v>0</v>
      </c>
      <c r="Q80" s="192">
        <f t="shared" si="35"/>
        <v>0</v>
      </c>
      <c r="R80" s="307"/>
      <c r="S80" s="307">
        <f t="shared" si="38"/>
        <v>0</v>
      </c>
      <c r="U80" s="241" t="str">
        <f t="shared" si="39"/>
        <v/>
      </c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Y80" s="69"/>
      <c r="AZ80" s="69"/>
      <c r="BA80" s="69"/>
      <c r="BB80" s="69"/>
    </row>
    <row r="81" spans="1:54" ht="10.8" thickBot="1" x14ac:dyDescent="0.25">
      <c r="A81" s="61" t="s">
        <v>20</v>
      </c>
      <c r="B81" s="62"/>
      <c r="C81" s="63" t="s">
        <v>99</v>
      </c>
      <c r="D81" s="64"/>
      <c r="E81" s="64"/>
      <c r="F81" s="64"/>
      <c r="G81" s="64"/>
      <c r="H81" s="64"/>
      <c r="I81" s="70"/>
      <c r="J81" s="67"/>
      <c r="K81" s="189"/>
      <c r="L81" s="190"/>
      <c r="M81" s="307">
        <f>SUMIF($D$12:$D$66,"Emulsão RR 2C",M12:M66)</f>
        <v>0</v>
      </c>
      <c r="N81" s="307">
        <f t="shared" si="36"/>
        <v>0</v>
      </c>
      <c r="O81" s="307">
        <f>ROUND(N81*(1+S8),2)</f>
        <v>0</v>
      </c>
      <c r="P81" s="307">
        <f t="shared" si="37"/>
        <v>0</v>
      </c>
      <c r="Q81" s="192">
        <f t="shared" si="35"/>
        <v>0</v>
      </c>
      <c r="R81" s="307"/>
      <c r="S81" s="307">
        <f t="shared" si="38"/>
        <v>0</v>
      </c>
      <c r="U81" s="241" t="str">
        <f t="shared" ref="U81" si="43">IF(M81&gt;0,"x","")</f>
        <v/>
      </c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Y81" s="69"/>
      <c r="AZ81" s="69"/>
      <c r="BA81" s="69"/>
      <c r="BB81" s="69"/>
    </row>
    <row r="82" spans="1:54" ht="10.8" thickBot="1" x14ac:dyDescent="0.25">
      <c r="A82" s="61" t="s">
        <v>20</v>
      </c>
      <c r="B82" s="62"/>
      <c r="C82" s="63" t="s">
        <v>208</v>
      </c>
      <c r="D82" s="64"/>
      <c r="E82" s="64"/>
      <c r="F82" s="64"/>
      <c r="G82" s="64"/>
      <c r="H82" s="64"/>
      <c r="I82" s="70"/>
      <c r="J82" s="67"/>
      <c r="K82" s="189"/>
      <c r="L82" s="190"/>
      <c r="M82" s="307">
        <f>SUMIF($D$12:$D$66,"RC-1C-E",M12:M66)</f>
        <v>0</v>
      </c>
      <c r="N82" s="307">
        <f t="shared" si="36"/>
        <v>0</v>
      </c>
      <c r="O82" s="307">
        <f>ROUND(N82*(1+S8),2)</f>
        <v>0</v>
      </c>
      <c r="P82" s="307">
        <f t="shared" si="37"/>
        <v>0</v>
      </c>
      <c r="Q82" s="192">
        <f t="shared" si="35"/>
        <v>0</v>
      </c>
      <c r="R82" s="307"/>
      <c r="S82" s="307">
        <f t="shared" si="38"/>
        <v>0</v>
      </c>
      <c r="U82" s="241" t="str">
        <f t="shared" si="39"/>
        <v/>
      </c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Y82" s="69"/>
      <c r="AZ82" s="69"/>
      <c r="BA82" s="69"/>
      <c r="BB82" s="69"/>
    </row>
    <row r="83" spans="1:54" ht="10.8" thickBot="1" x14ac:dyDescent="0.25">
      <c r="A83" s="449"/>
      <c r="U83" s="9" t="s">
        <v>100</v>
      </c>
      <c r="AD83" s="72"/>
      <c r="AE83" s="72"/>
      <c r="AU83" s="69"/>
      <c r="AV83" s="69"/>
      <c r="AY83" s="69"/>
      <c r="AZ83" s="69"/>
      <c r="BA83" s="69"/>
      <c r="BB83" s="69"/>
    </row>
    <row r="84" spans="1:54" ht="10.8" thickBot="1" x14ac:dyDescent="0.25">
      <c r="A84" s="61" t="s">
        <v>20</v>
      </c>
      <c r="B84" s="62"/>
      <c r="C84" s="63" t="s">
        <v>84</v>
      </c>
      <c r="D84" s="64"/>
      <c r="E84" s="64"/>
      <c r="F84" s="64"/>
      <c r="G84" s="64"/>
      <c r="H84" s="64"/>
      <c r="I84" s="66"/>
      <c r="J84" s="67"/>
      <c r="K84" s="67"/>
      <c r="L84" s="68"/>
      <c r="M84" s="307">
        <f>SUM(M71:M82)</f>
        <v>0</v>
      </c>
      <c r="N84" s="307">
        <f>SUM(N71:N82)</f>
        <v>0</v>
      </c>
      <c r="O84" s="307">
        <f>SUM(O71:O82)</f>
        <v>0</v>
      </c>
      <c r="P84" s="307">
        <f>SUM(P71:P82)</f>
        <v>0</v>
      </c>
      <c r="Q84" s="198">
        <f t="shared" ref="Q84:R84" si="44">SUM(Q71:Q82)</f>
        <v>0</v>
      </c>
      <c r="R84" s="307">
        <f t="shared" si="44"/>
        <v>0</v>
      </c>
      <c r="S84" s="307">
        <f>SUM(S71:S82)</f>
        <v>0</v>
      </c>
      <c r="U84" s="241" t="str">
        <f>IF(M84&gt;0,"x","")</f>
        <v/>
      </c>
      <c r="V84" s="191"/>
      <c r="AU84" s="69"/>
      <c r="AV84" s="69"/>
      <c r="AY84" s="69"/>
      <c r="AZ84" s="69"/>
      <c r="BA84" s="69"/>
      <c r="BB84" s="69"/>
    </row>
    <row r="85" spans="1:54" ht="10.8" thickBot="1" x14ac:dyDescent="0.25">
      <c r="N85" s="69"/>
      <c r="O85" s="191"/>
      <c r="P85" s="234" t="s">
        <v>110</v>
      </c>
      <c r="Q85" s="235"/>
      <c r="R85" s="236"/>
      <c r="S85" s="304">
        <f>IF(PROPOSTA!J8=0,0,ROUND(S84/PROPOSTA!J8,4))</f>
        <v>0</v>
      </c>
      <c r="U85" s="241" t="str">
        <f>IF(M84&gt;0,"x","")</f>
        <v/>
      </c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Y85" s="69"/>
      <c r="AZ85" s="69"/>
      <c r="BA85" s="69"/>
      <c r="BB85" s="69"/>
    </row>
    <row r="86" spans="1:54" x14ac:dyDescent="0.2">
      <c r="N86" s="191"/>
      <c r="O86" s="191"/>
      <c r="AY86" s="69"/>
      <c r="AZ86" s="69"/>
      <c r="BA86" s="69"/>
      <c r="BB86" s="69"/>
    </row>
    <row r="87" spans="1:54" x14ac:dyDescent="0.2">
      <c r="N87" s="191"/>
      <c r="O87" s="191"/>
      <c r="AD87" s="72"/>
      <c r="AE87" s="72"/>
      <c r="AY87" s="69"/>
      <c r="AZ87" s="69"/>
      <c r="BA87" s="69"/>
      <c r="BB87" s="69"/>
    </row>
    <row r="88" spans="1:54" x14ac:dyDescent="0.2">
      <c r="M88" s="69"/>
      <c r="N88" s="69"/>
      <c r="O88" s="69"/>
      <c r="P88" s="69"/>
      <c r="Q88" s="69"/>
      <c r="R88" s="69"/>
      <c r="S88" s="69"/>
      <c r="AY88" s="69"/>
      <c r="AZ88" s="69"/>
      <c r="BA88" s="69"/>
      <c r="BB88" s="69"/>
    </row>
    <row r="89" spans="1:54" x14ac:dyDescent="0.2">
      <c r="N89" s="191"/>
      <c r="O89" s="191"/>
      <c r="AD89" s="72"/>
      <c r="AE89" s="72"/>
      <c r="AY89" s="69"/>
      <c r="AZ89" s="69"/>
      <c r="BA89" s="69"/>
      <c r="BB89" s="69"/>
    </row>
    <row r="90" spans="1:54" x14ac:dyDescent="0.2">
      <c r="M90" s="69"/>
      <c r="N90" s="191"/>
      <c r="O90" s="191"/>
      <c r="AY90" s="69"/>
      <c r="AZ90" s="69"/>
      <c r="BA90" s="69"/>
      <c r="BB90" s="69"/>
    </row>
    <row r="91" spans="1:54" x14ac:dyDescent="0.2">
      <c r="AD91" s="72"/>
      <c r="AE91" s="72"/>
      <c r="AY91" s="69"/>
      <c r="AZ91" s="69"/>
      <c r="BA91" s="69"/>
      <c r="BB91" s="69"/>
    </row>
    <row r="92" spans="1:54" x14ac:dyDescent="0.2">
      <c r="S92" s="191"/>
      <c r="AY92" s="69"/>
      <c r="AZ92" s="69"/>
      <c r="BA92" s="69"/>
      <c r="BB92" s="69"/>
    </row>
    <row r="93" spans="1:54" x14ac:dyDescent="0.2">
      <c r="AE93" s="72"/>
      <c r="AY93" s="69"/>
      <c r="AZ93" s="69"/>
      <c r="BA93" s="69"/>
      <c r="BB93" s="69"/>
    </row>
    <row r="94" spans="1:54" x14ac:dyDescent="0.2">
      <c r="AD94" s="69"/>
      <c r="AY94" s="69"/>
      <c r="AZ94" s="69"/>
      <c r="BA94" s="69"/>
      <c r="BB94" s="69"/>
    </row>
    <row r="95" spans="1:54" x14ac:dyDescent="0.2">
      <c r="AE95" s="72"/>
      <c r="AY95" s="69"/>
      <c r="AZ95" s="69"/>
      <c r="BA95" s="69"/>
      <c r="BB95" s="69"/>
    </row>
    <row r="96" spans="1:54" x14ac:dyDescent="0.2">
      <c r="AY96" s="69"/>
      <c r="AZ96" s="69"/>
      <c r="BA96" s="69"/>
      <c r="BB96" s="69"/>
    </row>
    <row r="97" spans="30:54" x14ac:dyDescent="0.2">
      <c r="AE97" s="72"/>
      <c r="AY97" s="69"/>
      <c r="AZ97" s="69"/>
      <c r="BA97" s="69"/>
      <c r="BB97" s="69"/>
    </row>
    <row r="98" spans="30:54" x14ac:dyDescent="0.2">
      <c r="AE98" s="72"/>
      <c r="AY98" s="69"/>
      <c r="AZ98" s="69"/>
      <c r="BA98" s="69"/>
      <c r="BB98" s="69"/>
    </row>
    <row r="99" spans="30:54" x14ac:dyDescent="0.2">
      <c r="AE99" s="72"/>
      <c r="AY99" s="69"/>
      <c r="AZ99" s="69"/>
      <c r="BA99" s="69"/>
      <c r="BB99" s="69"/>
    </row>
    <row r="100" spans="30:54" x14ac:dyDescent="0.2">
      <c r="AE100" s="72"/>
      <c r="AY100" s="69"/>
      <c r="AZ100" s="69"/>
      <c r="BA100" s="69"/>
      <c r="BB100" s="69"/>
    </row>
    <row r="101" spans="30:54" x14ac:dyDescent="0.2">
      <c r="AD101" s="72"/>
      <c r="AE101" s="72"/>
      <c r="AY101" s="69"/>
      <c r="AZ101" s="69"/>
      <c r="BA101" s="69"/>
      <c r="BB101" s="69"/>
    </row>
    <row r="102" spans="30:54" x14ac:dyDescent="0.2">
      <c r="AD102" s="72"/>
      <c r="AE102" s="72"/>
      <c r="AY102" s="69"/>
      <c r="AZ102" s="69"/>
      <c r="BA102" s="69"/>
      <c r="BB102" s="69"/>
    </row>
    <row r="103" spans="30:54" x14ac:dyDescent="0.2">
      <c r="AD103" s="72"/>
      <c r="AE103" s="72"/>
      <c r="AY103" s="69"/>
      <c r="AZ103" s="69"/>
      <c r="BA103" s="69"/>
      <c r="BB103" s="69"/>
    </row>
    <row r="104" spans="30:54" x14ac:dyDescent="0.2">
      <c r="AD104" s="72"/>
      <c r="AE104" s="72"/>
      <c r="AY104" s="69"/>
      <c r="AZ104" s="69"/>
      <c r="BA104" s="69"/>
      <c r="BB104" s="69"/>
    </row>
    <row r="105" spans="30:54" x14ac:dyDescent="0.2">
      <c r="AD105" s="72"/>
      <c r="AE105" s="72"/>
      <c r="AY105" s="69"/>
      <c r="AZ105" s="69"/>
      <c r="BA105" s="69"/>
      <c r="BB105" s="69"/>
    </row>
    <row r="106" spans="30:54" x14ac:dyDescent="0.2">
      <c r="AD106" s="72"/>
      <c r="AE106" s="72"/>
      <c r="AY106" s="69"/>
      <c r="AZ106" s="69"/>
      <c r="BA106" s="69"/>
      <c r="BB106" s="69"/>
    </row>
    <row r="107" spans="30:54" x14ac:dyDescent="0.2">
      <c r="AD107" s="72"/>
      <c r="AE107" s="72"/>
      <c r="AY107" s="69"/>
      <c r="AZ107" s="69"/>
      <c r="BA107" s="69"/>
      <c r="BB107" s="69"/>
    </row>
    <row r="108" spans="30:54" x14ac:dyDescent="0.2">
      <c r="AD108" s="72"/>
      <c r="AE108" s="72"/>
      <c r="AY108" s="69"/>
      <c r="AZ108" s="69"/>
      <c r="BA108" s="69"/>
      <c r="BB108" s="69"/>
    </row>
    <row r="109" spans="30:54" x14ac:dyDescent="0.2">
      <c r="AD109" s="72"/>
      <c r="AE109" s="72"/>
      <c r="AY109" s="69"/>
      <c r="AZ109" s="69"/>
      <c r="BA109" s="69"/>
      <c r="BB109" s="69"/>
    </row>
    <row r="110" spans="30:54" x14ac:dyDescent="0.2">
      <c r="AD110" s="72"/>
      <c r="AE110" s="72"/>
      <c r="AY110" s="69"/>
      <c r="AZ110" s="69"/>
      <c r="BA110" s="69"/>
      <c r="BB110" s="69"/>
    </row>
    <row r="111" spans="30:54" x14ac:dyDescent="0.2">
      <c r="AD111" s="72"/>
      <c r="AE111" s="72"/>
      <c r="AY111" s="69"/>
      <c r="AZ111" s="69"/>
      <c r="BA111" s="69"/>
      <c r="BB111" s="69"/>
    </row>
    <row r="112" spans="30:54" x14ac:dyDescent="0.2">
      <c r="AD112" s="72"/>
      <c r="AE112" s="72"/>
      <c r="AY112" s="69"/>
      <c r="AZ112" s="69"/>
      <c r="BA112" s="69"/>
      <c r="BB112" s="69"/>
    </row>
    <row r="113" spans="30:54" x14ac:dyDescent="0.2">
      <c r="AD113" s="72"/>
      <c r="AE113" s="72"/>
      <c r="AY113" s="69"/>
      <c r="AZ113" s="69"/>
      <c r="BA113" s="69"/>
      <c r="BB113" s="69"/>
    </row>
    <row r="114" spans="30:54" x14ac:dyDescent="0.2">
      <c r="AD114" s="72"/>
      <c r="AE114" s="72"/>
      <c r="AY114" s="69"/>
      <c r="AZ114" s="69"/>
      <c r="BA114" s="69"/>
      <c r="BB114" s="69"/>
    </row>
    <row r="115" spans="30:54" x14ac:dyDescent="0.2">
      <c r="AD115" s="72"/>
      <c r="AE115" s="72"/>
      <c r="AY115" s="69"/>
      <c r="AZ115" s="69"/>
      <c r="BA115" s="69"/>
      <c r="BB115" s="69"/>
    </row>
    <row r="116" spans="30:54" x14ac:dyDescent="0.2">
      <c r="AD116" s="72"/>
      <c r="AE116" s="72"/>
      <c r="AY116" s="69"/>
      <c r="AZ116" s="69"/>
      <c r="BA116" s="69"/>
      <c r="BB116" s="69"/>
    </row>
    <row r="117" spans="30:54" x14ac:dyDescent="0.2">
      <c r="AD117" s="72"/>
      <c r="AE117" s="72"/>
      <c r="AY117" s="69"/>
      <c r="AZ117" s="69"/>
      <c r="BA117" s="69"/>
      <c r="BB117" s="69"/>
    </row>
    <row r="118" spans="30:54" x14ac:dyDescent="0.2">
      <c r="AD118" s="72"/>
      <c r="AE118" s="72"/>
      <c r="AY118" s="69"/>
      <c r="AZ118" s="69"/>
      <c r="BA118" s="69"/>
      <c r="BB118" s="69"/>
    </row>
    <row r="119" spans="30:54" x14ac:dyDescent="0.2">
      <c r="AD119" s="72"/>
      <c r="AE119" s="72"/>
      <c r="AY119" s="69"/>
      <c r="AZ119" s="69"/>
      <c r="BA119" s="69"/>
      <c r="BB119" s="69"/>
    </row>
    <row r="120" spans="30:54" x14ac:dyDescent="0.2">
      <c r="AD120" s="72"/>
      <c r="AE120" s="72"/>
      <c r="AY120" s="69"/>
      <c r="AZ120" s="69"/>
      <c r="BA120" s="69"/>
      <c r="BB120" s="69"/>
    </row>
    <row r="121" spans="30:54" x14ac:dyDescent="0.2">
      <c r="AD121" s="72"/>
      <c r="AE121" s="72"/>
      <c r="AY121" s="69"/>
      <c r="AZ121" s="69"/>
      <c r="BA121" s="69"/>
      <c r="BB121" s="69"/>
    </row>
    <row r="122" spans="30:54" x14ac:dyDescent="0.2">
      <c r="AD122" s="72"/>
      <c r="AE122" s="72"/>
      <c r="AY122" s="69"/>
      <c r="AZ122" s="69"/>
      <c r="BA122" s="69"/>
      <c r="BB122" s="69"/>
    </row>
    <row r="123" spans="30:54" x14ac:dyDescent="0.2">
      <c r="AD123" s="72"/>
      <c r="AE123" s="72"/>
      <c r="AY123" s="69"/>
      <c r="AZ123" s="69"/>
      <c r="BA123" s="69"/>
      <c r="BB123" s="69"/>
    </row>
    <row r="124" spans="30:54" x14ac:dyDescent="0.2">
      <c r="AD124" s="72"/>
      <c r="AE124" s="72"/>
      <c r="AY124" s="69"/>
      <c r="AZ124" s="69"/>
      <c r="BA124" s="69"/>
      <c r="BB124" s="69"/>
    </row>
    <row r="125" spans="30:54" x14ac:dyDescent="0.2">
      <c r="AD125" s="72"/>
      <c r="AE125" s="72"/>
      <c r="AY125" s="69"/>
      <c r="AZ125" s="69"/>
      <c r="BA125" s="69"/>
      <c r="BB125" s="69"/>
    </row>
    <row r="126" spans="30:54" x14ac:dyDescent="0.2">
      <c r="AD126" s="72"/>
      <c r="AE126" s="72"/>
      <c r="AY126" s="69"/>
      <c r="AZ126" s="69"/>
      <c r="BA126" s="69"/>
      <c r="BB126" s="69"/>
    </row>
    <row r="127" spans="30:54" x14ac:dyDescent="0.2">
      <c r="AD127" s="72"/>
      <c r="AE127" s="72"/>
      <c r="AY127" s="69"/>
      <c r="AZ127" s="69"/>
      <c r="BA127" s="69"/>
      <c r="BB127" s="69"/>
    </row>
    <row r="128" spans="30:54" x14ac:dyDescent="0.2">
      <c r="AD128" s="72"/>
      <c r="AE128" s="72"/>
      <c r="AY128" s="69"/>
      <c r="AZ128" s="69"/>
      <c r="BA128" s="69"/>
      <c r="BB128" s="69"/>
    </row>
    <row r="129" spans="30:54" x14ac:dyDescent="0.2">
      <c r="AD129" s="72"/>
      <c r="AE129" s="72"/>
      <c r="AY129" s="69"/>
      <c r="AZ129" s="69"/>
      <c r="BA129" s="69"/>
      <c r="BB129" s="69"/>
    </row>
    <row r="130" spans="30:54" x14ac:dyDescent="0.2">
      <c r="AD130" s="72"/>
      <c r="AE130" s="72"/>
      <c r="AY130" s="69"/>
      <c r="AZ130" s="69"/>
      <c r="BA130" s="69"/>
      <c r="BB130" s="69"/>
    </row>
    <row r="131" spans="30:54" x14ac:dyDescent="0.2">
      <c r="AD131" s="72"/>
      <c r="AE131" s="72"/>
      <c r="AY131" s="69"/>
      <c r="AZ131" s="69"/>
      <c r="BA131" s="69"/>
      <c r="BB131" s="69"/>
    </row>
    <row r="132" spans="30:54" x14ac:dyDescent="0.2">
      <c r="AD132" s="72"/>
      <c r="AE132" s="72"/>
      <c r="AY132" s="69"/>
      <c r="AZ132" s="69"/>
      <c r="BA132" s="69"/>
      <c r="BB132" s="69"/>
    </row>
    <row r="133" spans="30:54" x14ac:dyDescent="0.2">
      <c r="AD133" s="72"/>
      <c r="AE133" s="72"/>
      <c r="AY133" s="69"/>
      <c r="AZ133" s="69"/>
      <c r="BA133" s="69"/>
      <c r="BB133" s="69"/>
    </row>
    <row r="134" spans="30:54" x14ac:dyDescent="0.2">
      <c r="AD134" s="72"/>
      <c r="AE134" s="72"/>
      <c r="AY134" s="69"/>
      <c r="AZ134" s="69"/>
      <c r="BA134" s="69"/>
      <c r="BB134" s="69"/>
    </row>
    <row r="135" spans="30:54" x14ac:dyDescent="0.2">
      <c r="AD135" s="72"/>
      <c r="AE135" s="72"/>
      <c r="AY135" s="69"/>
      <c r="AZ135" s="69"/>
      <c r="BA135" s="69"/>
      <c r="BB135" s="69"/>
    </row>
    <row r="136" spans="30:54" x14ac:dyDescent="0.2">
      <c r="AD136" s="72"/>
      <c r="AE136" s="72"/>
      <c r="AY136" s="69"/>
      <c r="AZ136" s="69"/>
      <c r="BA136" s="69"/>
      <c r="BB136" s="69"/>
    </row>
    <row r="137" spans="30:54" x14ac:dyDescent="0.2">
      <c r="AD137" s="72"/>
      <c r="AE137" s="72"/>
      <c r="AY137" s="69"/>
      <c r="AZ137" s="69"/>
      <c r="BA137" s="69"/>
      <c r="BB137" s="69"/>
    </row>
    <row r="138" spans="30:54" x14ac:dyDescent="0.2">
      <c r="AD138" s="72"/>
      <c r="AE138" s="72"/>
      <c r="AY138" s="69"/>
      <c r="AZ138" s="69"/>
      <c r="BA138" s="69"/>
      <c r="BB138" s="69"/>
    </row>
    <row r="139" spans="30:54" x14ac:dyDescent="0.2">
      <c r="AD139" s="72"/>
      <c r="AE139" s="72"/>
      <c r="AY139" s="69"/>
      <c r="AZ139" s="69"/>
      <c r="BA139" s="69"/>
      <c r="BB139" s="69"/>
    </row>
    <row r="140" spans="30:54" x14ac:dyDescent="0.2">
      <c r="AD140" s="72"/>
      <c r="AE140" s="72"/>
      <c r="AY140" s="69"/>
      <c r="AZ140" s="69"/>
      <c r="BA140" s="69"/>
      <c r="BB140" s="69"/>
    </row>
    <row r="141" spans="30:54" x14ac:dyDescent="0.2">
      <c r="AD141" s="72"/>
      <c r="AE141" s="72"/>
      <c r="AY141" s="69"/>
      <c r="AZ141" s="69"/>
      <c r="BA141" s="69"/>
      <c r="BB141" s="69"/>
    </row>
    <row r="142" spans="30:54" x14ac:dyDescent="0.2">
      <c r="AD142" s="72"/>
      <c r="AE142" s="72"/>
      <c r="AY142" s="69"/>
      <c r="AZ142" s="69"/>
      <c r="BA142" s="69"/>
      <c r="BB142" s="69"/>
    </row>
    <row r="143" spans="30:54" x14ac:dyDescent="0.2">
      <c r="AD143" s="72"/>
      <c r="AE143" s="72"/>
      <c r="AY143" s="69"/>
      <c r="AZ143" s="69"/>
      <c r="BA143" s="69"/>
      <c r="BB143" s="69"/>
    </row>
    <row r="144" spans="30:54" x14ac:dyDescent="0.2">
      <c r="AD144" s="72"/>
      <c r="AE144" s="72"/>
      <c r="AY144" s="69"/>
      <c r="AZ144" s="69"/>
      <c r="BA144" s="69"/>
      <c r="BB144" s="69"/>
    </row>
    <row r="145" spans="30:54" x14ac:dyDescent="0.2">
      <c r="AD145" s="72"/>
      <c r="AE145" s="72"/>
      <c r="AY145" s="69"/>
      <c r="AZ145" s="69"/>
      <c r="BA145" s="69"/>
      <c r="BB145" s="69"/>
    </row>
    <row r="146" spans="30:54" x14ac:dyDescent="0.2">
      <c r="AD146" s="72"/>
      <c r="AE146" s="72"/>
      <c r="AY146" s="69"/>
      <c r="AZ146" s="69"/>
      <c r="BA146" s="69"/>
      <c r="BB146" s="69"/>
    </row>
    <row r="147" spans="30:54" x14ac:dyDescent="0.2">
      <c r="AD147" s="72"/>
      <c r="AE147" s="72"/>
      <c r="AY147" s="69"/>
      <c r="AZ147" s="69"/>
      <c r="BA147" s="69"/>
      <c r="BB147" s="69"/>
    </row>
    <row r="148" spans="30:54" x14ac:dyDescent="0.2">
      <c r="AD148" s="72"/>
      <c r="AE148" s="72"/>
      <c r="AY148" s="69"/>
      <c r="AZ148" s="69"/>
      <c r="BA148" s="69"/>
      <c r="BB148" s="69"/>
    </row>
    <row r="149" spans="30:54" x14ac:dyDescent="0.2">
      <c r="AD149" s="72"/>
      <c r="AE149" s="72"/>
      <c r="AY149" s="69"/>
      <c r="AZ149" s="69"/>
      <c r="BA149" s="69"/>
      <c r="BB149" s="69"/>
    </row>
    <row r="150" spans="30:54" x14ac:dyDescent="0.2">
      <c r="AD150" s="72"/>
      <c r="AE150" s="72"/>
      <c r="AY150" s="69"/>
      <c r="AZ150" s="69"/>
      <c r="BA150" s="69"/>
      <c r="BB150" s="69"/>
    </row>
    <row r="151" spans="30:54" x14ac:dyDescent="0.2">
      <c r="AD151" s="72"/>
      <c r="AE151" s="72"/>
      <c r="AY151" s="69"/>
      <c r="AZ151" s="69"/>
      <c r="BA151" s="69"/>
      <c r="BB151" s="69"/>
    </row>
    <row r="152" spans="30:54" x14ac:dyDescent="0.2">
      <c r="AD152" s="72"/>
      <c r="AE152" s="72"/>
      <c r="AY152" s="69"/>
      <c r="AZ152" s="69"/>
      <c r="BA152" s="69"/>
      <c r="BB152" s="69"/>
    </row>
    <row r="153" spans="30:54" x14ac:dyDescent="0.2">
      <c r="AD153" s="72"/>
      <c r="AE153" s="72"/>
      <c r="AY153" s="69"/>
      <c r="AZ153" s="69"/>
      <c r="BA153" s="69"/>
      <c r="BB153" s="69"/>
    </row>
    <row r="154" spans="30:54" x14ac:dyDescent="0.2">
      <c r="AD154" s="72"/>
      <c r="AE154" s="72"/>
      <c r="AY154" s="69"/>
      <c r="AZ154" s="69"/>
      <c r="BA154" s="69"/>
      <c r="BB154" s="69"/>
    </row>
    <row r="155" spans="30:54" x14ac:dyDescent="0.2">
      <c r="AY155" s="69"/>
      <c r="AZ155" s="69"/>
      <c r="BA155" s="69"/>
      <c r="BB155" s="69"/>
    </row>
    <row r="156" spans="30:54" x14ac:dyDescent="0.2">
      <c r="AD156" s="72"/>
      <c r="AE156" s="72"/>
      <c r="AY156" s="69"/>
      <c r="AZ156" s="69"/>
      <c r="BA156" s="69"/>
      <c r="BB156" s="69"/>
    </row>
    <row r="157" spans="30:54" x14ac:dyDescent="0.2">
      <c r="AY157" s="69"/>
      <c r="AZ157" s="69"/>
      <c r="BA157" s="69"/>
      <c r="BB157" s="69"/>
    </row>
    <row r="158" spans="30:54" x14ac:dyDescent="0.2">
      <c r="AY158" s="69"/>
      <c r="AZ158" s="69"/>
      <c r="BA158" s="69"/>
      <c r="BB158" s="69"/>
    </row>
    <row r="159" spans="30:54" x14ac:dyDescent="0.2">
      <c r="AY159" s="69"/>
      <c r="AZ159" s="69"/>
      <c r="BA159" s="69"/>
      <c r="BB159" s="69"/>
    </row>
    <row r="160" spans="30:54" x14ac:dyDescent="0.2">
      <c r="AY160" s="69"/>
      <c r="AZ160" s="69"/>
      <c r="BA160" s="69"/>
      <c r="BB160" s="69"/>
    </row>
    <row r="161" spans="51:54" x14ac:dyDescent="0.2">
      <c r="AY161" s="69"/>
      <c r="AZ161" s="69"/>
      <c r="BA161" s="69"/>
      <c r="BB161" s="69"/>
    </row>
    <row r="162" spans="51:54" x14ac:dyDescent="0.2">
      <c r="AY162" s="69"/>
      <c r="AZ162" s="69"/>
      <c r="BA162" s="69"/>
      <c r="BB162" s="69"/>
    </row>
    <row r="163" spans="51:54" x14ac:dyDescent="0.2">
      <c r="AY163" s="69"/>
      <c r="AZ163" s="69"/>
      <c r="BA163" s="69"/>
      <c r="BB163" s="69"/>
    </row>
    <row r="164" spans="51:54" x14ac:dyDescent="0.2">
      <c r="AY164" s="69"/>
      <c r="AZ164" s="69"/>
      <c r="BA164" s="69"/>
      <c r="BB164" s="69"/>
    </row>
    <row r="165" spans="51:54" x14ac:dyDescent="0.2">
      <c r="AY165" s="69"/>
      <c r="AZ165" s="69"/>
      <c r="BA165" s="69"/>
      <c r="BB165" s="69"/>
    </row>
    <row r="166" spans="51:54" x14ac:dyDescent="0.2">
      <c r="AY166" s="69"/>
      <c r="AZ166" s="69"/>
      <c r="BA166" s="69"/>
      <c r="BB166" s="69"/>
    </row>
    <row r="167" spans="51:54" x14ac:dyDescent="0.2">
      <c r="AY167" s="69"/>
      <c r="AZ167" s="69"/>
      <c r="BA167" s="69"/>
      <c r="BB167" s="69"/>
    </row>
    <row r="168" spans="51:54" x14ac:dyDescent="0.2">
      <c r="AY168" s="69"/>
      <c r="AZ168" s="69"/>
      <c r="BA168" s="69"/>
      <c r="BB168" s="69"/>
    </row>
    <row r="169" spans="51:54" x14ac:dyDescent="0.2">
      <c r="AY169" s="69"/>
      <c r="AZ169" s="69"/>
      <c r="BA169" s="69"/>
      <c r="BB169" s="69"/>
    </row>
    <row r="170" spans="51:54" x14ac:dyDescent="0.2">
      <c r="AY170" s="69"/>
      <c r="AZ170" s="69"/>
      <c r="BA170" s="69"/>
      <c r="BB170" s="69"/>
    </row>
    <row r="171" spans="51:54" x14ac:dyDescent="0.2">
      <c r="AY171" s="69"/>
      <c r="AZ171" s="69"/>
      <c r="BA171" s="69"/>
      <c r="BB171" s="69"/>
    </row>
    <row r="172" spans="51:54" x14ac:dyDescent="0.2">
      <c r="AY172" s="69"/>
      <c r="AZ172" s="69"/>
      <c r="BA172" s="69"/>
      <c r="BB172" s="69"/>
    </row>
    <row r="173" spans="51:54" x14ac:dyDescent="0.2">
      <c r="AY173" s="69"/>
      <c r="AZ173" s="69"/>
      <c r="BA173" s="69"/>
      <c r="BB173" s="69"/>
    </row>
    <row r="174" spans="51:54" x14ac:dyDescent="0.2">
      <c r="AY174" s="69"/>
      <c r="AZ174" s="69"/>
      <c r="BA174" s="69"/>
      <c r="BB174" s="69"/>
    </row>
    <row r="175" spans="51:54" x14ac:dyDescent="0.2">
      <c r="AY175" s="69"/>
      <c r="AZ175" s="69"/>
      <c r="BA175" s="69"/>
      <c r="BB175" s="69"/>
    </row>
    <row r="176" spans="51:54" x14ac:dyDescent="0.2">
      <c r="AY176" s="69"/>
      <c r="AZ176" s="69"/>
      <c r="BA176" s="69"/>
      <c r="BB176" s="69"/>
    </row>
    <row r="177" spans="51:54" x14ac:dyDescent="0.2">
      <c r="AY177" s="69"/>
      <c r="AZ177" s="69"/>
      <c r="BA177" s="69"/>
      <c r="BB177" s="69"/>
    </row>
    <row r="178" spans="51:54" x14ac:dyDescent="0.2">
      <c r="AY178" s="69"/>
      <c r="AZ178" s="69"/>
      <c r="BA178" s="69"/>
      <c r="BB178" s="69"/>
    </row>
    <row r="179" spans="51:54" x14ac:dyDescent="0.2">
      <c r="AY179" s="69"/>
      <c r="AZ179" s="69"/>
      <c r="BA179" s="69"/>
      <c r="BB179" s="69"/>
    </row>
    <row r="180" spans="51:54" x14ac:dyDescent="0.2">
      <c r="AY180" s="69"/>
      <c r="AZ180" s="69"/>
      <c r="BA180" s="69"/>
      <c r="BB180" s="69"/>
    </row>
    <row r="181" spans="51:54" x14ac:dyDescent="0.2">
      <c r="AY181" s="69"/>
      <c r="AZ181" s="69"/>
      <c r="BA181" s="69"/>
      <c r="BB181" s="69"/>
    </row>
    <row r="182" spans="51:54" x14ac:dyDescent="0.2">
      <c r="AY182" s="69"/>
      <c r="AZ182" s="69"/>
      <c r="BA182" s="69"/>
      <c r="BB182" s="69"/>
    </row>
    <row r="183" spans="51:54" x14ac:dyDescent="0.2">
      <c r="AY183" s="69"/>
      <c r="AZ183" s="69"/>
      <c r="BA183" s="69"/>
      <c r="BB183" s="69"/>
    </row>
    <row r="184" spans="51:54" x14ac:dyDescent="0.2">
      <c r="AY184" s="69"/>
      <c r="AZ184" s="69"/>
      <c r="BA184" s="69"/>
      <c r="BB184" s="69"/>
    </row>
    <row r="185" spans="51:54" x14ac:dyDescent="0.2">
      <c r="AY185" s="69"/>
      <c r="AZ185" s="69"/>
      <c r="BA185" s="69"/>
      <c r="BB185" s="69"/>
    </row>
    <row r="186" spans="51:54" x14ac:dyDescent="0.2">
      <c r="AY186" s="69"/>
      <c r="AZ186" s="69"/>
      <c r="BA186" s="69"/>
      <c r="BB186" s="69"/>
    </row>
    <row r="187" spans="51:54" x14ac:dyDescent="0.2">
      <c r="AY187" s="69"/>
      <c r="AZ187" s="69"/>
      <c r="BA187" s="69"/>
      <c r="BB187" s="69"/>
    </row>
    <row r="188" spans="51:54" x14ac:dyDescent="0.2">
      <c r="AY188" s="69"/>
      <c r="AZ188" s="69"/>
      <c r="BA188" s="69"/>
      <c r="BB188" s="69"/>
    </row>
    <row r="189" spans="51:54" x14ac:dyDescent="0.2">
      <c r="AY189" s="69"/>
      <c r="AZ189" s="69"/>
      <c r="BA189" s="69"/>
      <c r="BB189" s="69"/>
    </row>
    <row r="190" spans="51:54" x14ac:dyDescent="0.2">
      <c r="AY190" s="69"/>
      <c r="AZ190" s="69"/>
      <c r="BA190" s="69"/>
      <c r="BB190" s="69"/>
    </row>
    <row r="191" spans="51:54" x14ac:dyDescent="0.2">
      <c r="AY191" s="69"/>
      <c r="AZ191" s="69"/>
      <c r="BA191" s="69"/>
      <c r="BB191" s="69"/>
    </row>
    <row r="192" spans="51:54" x14ac:dyDescent="0.2">
      <c r="AY192" s="69"/>
      <c r="AZ192" s="69"/>
      <c r="BA192" s="69"/>
      <c r="BB192" s="69"/>
    </row>
    <row r="193" spans="51:54" x14ac:dyDescent="0.2">
      <c r="AY193" s="69"/>
      <c r="AZ193" s="69"/>
      <c r="BA193" s="69"/>
      <c r="BB193" s="69"/>
    </row>
    <row r="194" spans="51:54" x14ac:dyDescent="0.2">
      <c r="AY194" s="69"/>
      <c r="AZ194" s="69"/>
      <c r="BA194" s="69"/>
      <c r="BB194" s="69"/>
    </row>
    <row r="195" spans="51:54" x14ac:dyDescent="0.2">
      <c r="AY195" s="69"/>
      <c r="AZ195" s="69"/>
      <c r="BA195" s="69"/>
      <c r="BB195" s="69"/>
    </row>
    <row r="196" spans="51:54" x14ac:dyDescent="0.2">
      <c r="AY196" s="69"/>
      <c r="AZ196" s="69"/>
      <c r="BA196" s="69"/>
      <c r="BB196" s="69"/>
    </row>
    <row r="197" spans="51:54" x14ac:dyDescent="0.2">
      <c r="AY197" s="69"/>
      <c r="AZ197" s="69"/>
      <c r="BA197" s="69"/>
      <c r="BB197" s="69"/>
    </row>
    <row r="198" spans="51:54" x14ac:dyDescent="0.2">
      <c r="AY198" s="69"/>
      <c r="AZ198" s="69"/>
      <c r="BA198" s="69"/>
      <c r="BB198" s="69"/>
    </row>
    <row r="199" spans="51:54" x14ac:dyDescent="0.2">
      <c r="AY199" s="69"/>
      <c r="AZ199" s="69"/>
      <c r="BA199" s="69"/>
      <c r="BB199" s="69"/>
    </row>
    <row r="200" spans="51:54" x14ac:dyDescent="0.2">
      <c r="AY200" s="69"/>
      <c r="AZ200" s="69"/>
      <c r="BA200" s="69"/>
      <c r="BB200" s="69"/>
    </row>
    <row r="201" spans="51:54" x14ac:dyDescent="0.2">
      <c r="AY201" s="69"/>
      <c r="AZ201" s="69"/>
      <c r="BA201" s="69"/>
      <c r="BB201" s="69"/>
    </row>
    <row r="202" spans="51:54" x14ac:dyDescent="0.2">
      <c r="AY202" s="69"/>
      <c r="AZ202" s="69"/>
      <c r="BA202" s="69"/>
      <c r="BB202" s="69"/>
    </row>
    <row r="203" spans="51:54" x14ac:dyDescent="0.2">
      <c r="AY203" s="69"/>
      <c r="AZ203" s="69"/>
      <c r="BA203" s="69"/>
      <c r="BB203" s="69"/>
    </row>
    <row r="204" spans="51:54" x14ac:dyDescent="0.2">
      <c r="AY204" s="69"/>
      <c r="AZ204" s="69"/>
      <c r="BA204" s="69"/>
      <c r="BB204" s="69"/>
    </row>
    <row r="205" spans="51:54" x14ac:dyDescent="0.2">
      <c r="AY205" s="69"/>
      <c r="AZ205" s="69"/>
      <c r="BA205" s="69"/>
      <c r="BB205" s="69"/>
    </row>
    <row r="206" spans="51:54" x14ac:dyDescent="0.2">
      <c r="AY206" s="69"/>
      <c r="AZ206" s="69"/>
      <c r="BA206" s="69"/>
      <c r="BB206" s="69"/>
    </row>
    <row r="207" spans="51:54" x14ac:dyDescent="0.2">
      <c r="AY207" s="69"/>
      <c r="AZ207" s="69"/>
      <c r="BA207" s="69"/>
      <c r="BB207" s="69"/>
    </row>
    <row r="208" spans="51:54" x14ac:dyDescent="0.2">
      <c r="AY208" s="69"/>
      <c r="AZ208" s="69"/>
      <c r="BA208" s="69"/>
      <c r="BB208" s="69"/>
    </row>
    <row r="209" spans="51:54" x14ac:dyDescent="0.2">
      <c r="AY209" s="69"/>
      <c r="AZ209" s="69"/>
      <c r="BA209" s="69"/>
      <c r="BB209" s="69"/>
    </row>
    <row r="210" spans="51:54" x14ac:dyDescent="0.2">
      <c r="AY210" s="69"/>
      <c r="AZ210" s="69"/>
      <c r="BA210" s="69"/>
      <c r="BB210" s="69"/>
    </row>
    <row r="211" spans="51:54" x14ac:dyDescent="0.2">
      <c r="AY211" s="69"/>
      <c r="AZ211" s="69"/>
      <c r="BA211" s="69"/>
      <c r="BB211" s="69"/>
    </row>
    <row r="212" spans="51:54" x14ac:dyDescent="0.2">
      <c r="AY212" s="69"/>
      <c r="AZ212" s="69"/>
      <c r="BA212" s="69"/>
      <c r="BB212" s="69"/>
    </row>
    <row r="213" spans="51:54" x14ac:dyDescent="0.2">
      <c r="AY213" s="69"/>
      <c r="AZ213" s="69"/>
      <c r="BA213" s="69"/>
      <c r="BB213" s="69"/>
    </row>
    <row r="214" spans="51:54" x14ac:dyDescent="0.2">
      <c r="AY214" s="69"/>
      <c r="AZ214" s="69"/>
      <c r="BA214" s="69"/>
      <c r="BB214" s="69"/>
    </row>
    <row r="215" spans="51:54" x14ac:dyDescent="0.2">
      <c r="AY215" s="69"/>
      <c r="AZ215" s="69"/>
      <c r="BA215" s="69"/>
      <c r="BB215" s="69"/>
    </row>
    <row r="216" spans="51:54" x14ac:dyDescent="0.2">
      <c r="AY216" s="69"/>
      <c r="AZ216" s="69"/>
      <c r="BA216" s="69"/>
      <c r="BB216" s="69"/>
    </row>
    <row r="217" spans="51:54" x14ac:dyDescent="0.2">
      <c r="AY217" s="69"/>
      <c r="AZ217" s="69"/>
      <c r="BA217" s="69"/>
      <c r="BB217" s="69"/>
    </row>
    <row r="218" spans="51:54" x14ac:dyDescent="0.2">
      <c r="AY218" s="69"/>
      <c r="AZ218" s="69"/>
      <c r="BA218" s="69"/>
      <c r="BB218" s="69"/>
    </row>
    <row r="219" spans="51:54" x14ac:dyDescent="0.2">
      <c r="AY219" s="69"/>
      <c r="AZ219" s="69"/>
      <c r="BA219" s="69"/>
      <c r="BB219" s="69"/>
    </row>
    <row r="220" spans="51:54" x14ac:dyDescent="0.2">
      <c r="AY220" s="69"/>
      <c r="AZ220" s="69"/>
      <c r="BA220" s="69"/>
      <c r="BB220" s="69"/>
    </row>
    <row r="221" spans="51:54" x14ac:dyDescent="0.2">
      <c r="AY221" s="69"/>
      <c r="AZ221" s="69"/>
      <c r="BA221" s="69"/>
      <c r="BB221" s="69"/>
    </row>
    <row r="222" spans="51:54" x14ac:dyDescent="0.2">
      <c r="AY222" s="69"/>
      <c r="AZ222" s="69"/>
      <c r="BA222" s="69"/>
      <c r="BB222" s="69"/>
    </row>
    <row r="223" spans="51:54" x14ac:dyDescent="0.2">
      <c r="AY223" s="69"/>
      <c r="AZ223" s="69"/>
      <c r="BA223" s="69"/>
      <c r="BB223" s="69"/>
    </row>
    <row r="224" spans="51:54" x14ac:dyDescent="0.2">
      <c r="AY224" s="69"/>
      <c r="AZ224" s="69"/>
      <c r="BA224" s="69"/>
      <c r="BB224" s="69"/>
    </row>
    <row r="225" spans="51:54" x14ac:dyDescent="0.2">
      <c r="AY225" s="69"/>
      <c r="AZ225" s="69"/>
      <c r="BA225" s="69"/>
      <c r="BB225" s="69"/>
    </row>
    <row r="226" spans="51:54" x14ac:dyDescent="0.2">
      <c r="AY226" s="69"/>
      <c r="AZ226" s="69"/>
      <c r="BA226" s="69"/>
      <c r="BB226" s="69"/>
    </row>
    <row r="227" spans="51:54" x14ac:dyDescent="0.2">
      <c r="AY227" s="69"/>
      <c r="AZ227" s="69"/>
      <c r="BA227" s="69"/>
      <c r="BB227" s="69"/>
    </row>
    <row r="228" spans="51:54" x14ac:dyDescent="0.2">
      <c r="AY228" s="69"/>
      <c r="AZ228" s="69"/>
      <c r="BA228" s="69"/>
      <c r="BB228" s="69"/>
    </row>
    <row r="229" spans="51:54" x14ac:dyDescent="0.2">
      <c r="AY229" s="69"/>
      <c r="AZ229" s="69"/>
      <c r="BA229" s="69"/>
      <c r="BB229" s="69"/>
    </row>
    <row r="230" spans="51:54" x14ac:dyDescent="0.2">
      <c r="AY230" s="69"/>
      <c r="AZ230" s="69"/>
      <c r="BA230" s="69"/>
      <c r="BB230" s="69"/>
    </row>
    <row r="231" spans="51:54" x14ac:dyDescent="0.2">
      <c r="AY231" s="69"/>
      <c r="AZ231" s="69"/>
      <c r="BA231" s="69"/>
      <c r="BB231" s="69"/>
    </row>
    <row r="232" spans="51:54" x14ac:dyDescent="0.2">
      <c r="AY232" s="69"/>
      <c r="AZ232" s="69"/>
      <c r="BA232" s="69"/>
      <c r="BB232" s="69"/>
    </row>
    <row r="233" spans="51:54" x14ac:dyDescent="0.2">
      <c r="AY233" s="69"/>
      <c r="AZ233" s="69"/>
      <c r="BA233" s="69"/>
      <c r="BB233" s="69"/>
    </row>
    <row r="234" spans="51:54" x14ac:dyDescent="0.2">
      <c r="AY234" s="69"/>
      <c r="AZ234" s="69"/>
      <c r="BA234" s="69"/>
      <c r="BB234" s="69"/>
    </row>
    <row r="235" spans="51:54" x14ac:dyDescent="0.2">
      <c r="AY235" s="69"/>
      <c r="AZ235" s="69"/>
      <c r="BA235" s="69"/>
      <c r="BB235" s="69"/>
    </row>
    <row r="236" spans="51:54" x14ac:dyDescent="0.2">
      <c r="AY236" s="69"/>
      <c r="AZ236" s="69"/>
      <c r="BA236" s="69"/>
      <c r="BB236" s="69"/>
    </row>
    <row r="237" spans="51:54" x14ac:dyDescent="0.2">
      <c r="AY237" s="69"/>
      <c r="AZ237" s="69"/>
      <c r="BA237" s="69"/>
      <c r="BB237" s="69"/>
    </row>
    <row r="238" spans="51:54" x14ac:dyDescent="0.2">
      <c r="AY238" s="69"/>
      <c r="AZ238" s="69"/>
      <c r="BA238" s="69"/>
      <c r="BB238" s="69"/>
    </row>
    <row r="239" spans="51:54" x14ac:dyDescent="0.2">
      <c r="AY239" s="69"/>
      <c r="AZ239" s="69"/>
      <c r="BA239" s="69"/>
      <c r="BB239" s="69"/>
    </row>
    <row r="240" spans="51:54" x14ac:dyDescent="0.2">
      <c r="AY240" s="69"/>
      <c r="AZ240" s="69"/>
      <c r="BA240" s="69"/>
      <c r="BB240" s="69"/>
    </row>
    <row r="241" spans="51:54" x14ac:dyDescent="0.2">
      <c r="AY241" s="69"/>
      <c r="AZ241" s="69"/>
      <c r="BA241" s="69"/>
      <c r="BB241" s="69"/>
    </row>
    <row r="242" spans="51:54" x14ac:dyDescent="0.2">
      <c r="AY242" s="69"/>
      <c r="AZ242" s="69"/>
      <c r="BA242" s="69"/>
      <c r="BB242" s="69"/>
    </row>
    <row r="243" spans="51:54" x14ac:dyDescent="0.2">
      <c r="AY243" s="69"/>
      <c r="AZ243" s="69"/>
      <c r="BA243" s="69"/>
      <c r="BB243" s="69"/>
    </row>
    <row r="244" spans="51:54" x14ac:dyDescent="0.2">
      <c r="AY244" s="69"/>
      <c r="AZ244" s="69"/>
      <c r="BA244" s="69"/>
      <c r="BB244" s="69"/>
    </row>
    <row r="245" spans="51:54" x14ac:dyDescent="0.2">
      <c r="AY245" s="69"/>
      <c r="AZ245" s="69"/>
      <c r="BA245" s="69"/>
      <c r="BB245" s="69"/>
    </row>
    <row r="246" spans="51:54" x14ac:dyDescent="0.2">
      <c r="AY246" s="69"/>
      <c r="AZ246" s="69"/>
      <c r="BA246" s="69"/>
      <c r="BB246" s="69"/>
    </row>
    <row r="247" spans="51:54" x14ac:dyDescent="0.2">
      <c r="AY247" s="69"/>
      <c r="AZ247" s="69"/>
      <c r="BA247" s="69"/>
      <c r="BB247" s="69"/>
    </row>
    <row r="248" spans="51:54" x14ac:dyDescent="0.2">
      <c r="AY248" s="69"/>
      <c r="AZ248" s="69"/>
      <c r="BA248" s="69"/>
      <c r="BB248" s="69"/>
    </row>
    <row r="249" spans="51:54" x14ac:dyDescent="0.2">
      <c r="AY249" s="69"/>
      <c r="AZ249" s="69"/>
      <c r="BA249" s="69"/>
      <c r="BB249" s="69"/>
    </row>
    <row r="250" spans="51:54" x14ac:dyDescent="0.2">
      <c r="AY250" s="69"/>
      <c r="AZ250" s="69"/>
      <c r="BA250" s="69"/>
      <c r="BB250" s="69"/>
    </row>
    <row r="251" spans="51:54" x14ac:dyDescent="0.2">
      <c r="AY251" s="69"/>
      <c r="AZ251" s="69"/>
      <c r="BA251" s="69"/>
      <c r="BB251" s="69"/>
    </row>
    <row r="252" spans="51:54" x14ac:dyDescent="0.2">
      <c r="AY252" s="69"/>
      <c r="AZ252" s="69"/>
      <c r="BA252" s="69"/>
      <c r="BB252" s="69"/>
    </row>
    <row r="253" spans="51:54" x14ac:dyDescent="0.2">
      <c r="AY253" s="69"/>
      <c r="AZ253" s="69"/>
      <c r="BA253" s="69"/>
      <c r="BB253" s="69"/>
    </row>
    <row r="254" spans="51:54" x14ac:dyDescent="0.2">
      <c r="AY254" s="69"/>
      <c r="AZ254" s="69"/>
      <c r="BA254" s="69"/>
      <c r="BB254" s="69"/>
    </row>
    <row r="255" spans="51:54" x14ac:dyDescent="0.2">
      <c r="AY255" s="69"/>
      <c r="AZ255" s="69"/>
      <c r="BA255" s="69"/>
      <c r="BB255" s="69"/>
    </row>
    <row r="256" spans="51:54" x14ac:dyDescent="0.2">
      <c r="AY256" s="69"/>
      <c r="AZ256" s="69"/>
      <c r="BA256" s="69"/>
      <c r="BB256" s="69"/>
    </row>
    <row r="257" spans="51:54" x14ac:dyDescent="0.2">
      <c r="AY257" s="69"/>
      <c r="AZ257" s="69"/>
      <c r="BA257" s="69"/>
      <c r="BB257" s="69"/>
    </row>
    <row r="258" spans="51:54" x14ac:dyDescent="0.2">
      <c r="AY258" s="69"/>
      <c r="AZ258" s="69"/>
      <c r="BA258" s="69"/>
      <c r="BB258" s="69"/>
    </row>
    <row r="259" spans="51:54" x14ac:dyDescent="0.2">
      <c r="AY259" s="69"/>
      <c r="AZ259" s="69"/>
      <c r="BA259" s="69"/>
      <c r="BB259" s="69"/>
    </row>
    <row r="260" spans="51:54" x14ac:dyDescent="0.2">
      <c r="AY260" s="69"/>
      <c r="AZ260" s="69"/>
      <c r="BA260" s="69"/>
      <c r="BB260" s="69"/>
    </row>
    <row r="261" spans="51:54" x14ac:dyDescent="0.2">
      <c r="AY261" s="69"/>
      <c r="AZ261" s="69"/>
      <c r="BA261" s="69"/>
      <c r="BB261" s="69"/>
    </row>
    <row r="262" spans="51:54" x14ac:dyDescent="0.2">
      <c r="AY262" s="69"/>
      <c r="AZ262" s="69"/>
      <c r="BA262" s="69"/>
      <c r="BB262" s="69"/>
    </row>
    <row r="263" spans="51:54" x14ac:dyDescent="0.2">
      <c r="AY263" s="69"/>
      <c r="AZ263" s="69"/>
      <c r="BA263" s="69"/>
      <c r="BB263" s="69"/>
    </row>
    <row r="264" spans="51:54" x14ac:dyDescent="0.2">
      <c r="AY264" s="69"/>
      <c r="AZ264" s="69"/>
      <c r="BA264" s="69"/>
      <c r="BB264" s="69"/>
    </row>
    <row r="265" spans="51:54" x14ac:dyDescent="0.2">
      <c r="AY265" s="69"/>
      <c r="AZ265" s="69"/>
      <c r="BA265" s="69"/>
      <c r="BB265" s="69"/>
    </row>
    <row r="266" spans="51:54" x14ac:dyDescent="0.2">
      <c r="AY266" s="69"/>
      <c r="AZ266" s="69"/>
      <c r="BA266" s="69"/>
      <c r="BB266" s="69"/>
    </row>
    <row r="267" spans="51:54" x14ac:dyDescent="0.2">
      <c r="AY267" s="69"/>
      <c r="AZ267" s="69"/>
      <c r="BA267" s="69"/>
      <c r="BB267" s="69"/>
    </row>
    <row r="268" spans="51:54" x14ac:dyDescent="0.2">
      <c r="AY268" s="69"/>
      <c r="AZ268" s="69"/>
      <c r="BA268" s="69"/>
      <c r="BB268" s="69"/>
    </row>
    <row r="269" spans="51:54" x14ac:dyDescent="0.2">
      <c r="AY269" s="69"/>
      <c r="AZ269" s="69"/>
      <c r="BA269" s="69"/>
      <c r="BB269" s="69"/>
    </row>
    <row r="270" spans="51:54" x14ac:dyDescent="0.2">
      <c r="AY270" s="69"/>
      <c r="AZ270" s="69"/>
      <c r="BA270" s="69"/>
      <c r="BB270" s="69"/>
    </row>
    <row r="271" spans="51:54" x14ac:dyDescent="0.2">
      <c r="AY271" s="69"/>
      <c r="AZ271" s="69"/>
      <c r="BA271" s="69"/>
      <c r="BB271" s="69"/>
    </row>
    <row r="272" spans="51:54" x14ac:dyDescent="0.2">
      <c r="AY272" s="69"/>
      <c r="AZ272" s="69"/>
      <c r="BA272" s="69"/>
      <c r="BB272" s="69"/>
    </row>
    <row r="273" spans="51:54" x14ac:dyDescent="0.2">
      <c r="AY273" s="69"/>
      <c r="AZ273" s="69"/>
      <c r="BA273" s="69"/>
      <c r="BB273" s="69"/>
    </row>
    <row r="274" spans="51:54" x14ac:dyDescent="0.2">
      <c r="AY274" s="69"/>
      <c r="AZ274" s="69"/>
      <c r="BA274" s="69"/>
      <c r="BB274" s="69"/>
    </row>
    <row r="275" spans="51:54" x14ac:dyDescent="0.2">
      <c r="AY275" s="69"/>
      <c r="AZ275" s="69"/>
      <c r="BA275" s="69"/>
      <c r="BB275" s="69"/>
    </row>
    <row r="276" spans="51:54" x14ac:dyDescent="0.2">
      <c r="AY276" s="69"/>
      <c r="AZ276" s="69"/>
      <c r="BA276" s="69"/>
      <c r="BB276" s="69"/>
    </row>
    <row r="277" spans="51:54" x14ac:dyDescent="0.2">
      <c r="AY277" s="69"/>
      <c r="AZ277" s="69"/>
      <c r="BA277" s="69"/>
      <c r="BB277" s="69"/>
    </row>
    <row r="278" spans="51:54" x14ac:dyDescent="0.2">
      <c r="AY278" s="69"/>
      <c r="AZ278" s="69"/>
      <c r="BA278" s="69"/>
      <c r="BB278" s="69"/>
    </row>
    <row r="279" spans="51:54" x14ac:dyDescent="0.2">
      <c r="AY279" s="69"/>
      <c r="AZ279" s="69"/>
      <c r="BA279" s="69"/>
      <c r="BB279" s="69"/>
    </row>
    <row r="280" spans="51:54" x14ac:dyDescent="0.2">
      <c r="AY280" s="69"/>
      <c r="AZ280" s="69"/>
      <c r="BA280" s="69"/>
      <c r="BB280" s="69"/>
    </row>
    <row r="281" spans="51:54" x14ac:dyDescent="0.2">
      <c r="AY281" s="69"/>
      <c r="AZ281" s="69"/>
      <c r="BA281" s="69"/>
      <c r="BB281" s="69"/>
    </row>
    <row r="282" spans="51:54" x14ac:dyDescent="0.2">
      <c r="AY282" s="69"/>
      <c r="AZ282" s="69"/>
      <c r="BA282" s="69"/>
      <c r="BB282" s="69"/>
    </row>
    <row r="283" spans="51:54" x14ac:dyDescent="0.2">
      <c r="AY283" s="69"/>
      <c r="AZ283" s="69"/>
      <c r="BA283" s="69"/>
      <c r="BB283" s="69"/>
    </row>
    <row r="284" spans="51:54" x14ac:dyDescent="0.2">
      <c r="AY284" s="69"/>
      <c r="AZ284" s="69"/>
      <c r="BA284" s="69"/>
      <c r="BB284" s="69"/>
    </row>
    <row r="285" spans="51:54" x14ac:dyDescent="0.2">
      <c r="AY285" s="69"/>
      <c r="AZ285" s="69"/>
      <c r="BA285" s="69"/>
      <c r="BB285" s="69"/>
    </row>
    <row r="286" spans="51:54" x14ac:dyDescent="0.2">
      <c r="AY286" s="69"/>
      <c r="AZ286" s="69"/>
      <c r="BA286" s="69"/>
      <c r="BB286" s="69"/>
    </row>
    <row r="287" spans="51:54" x14ac:dyDescent="0.2">
      <c r="AY287" s="69"/>
      <c r="AZ287" s="69"/>
      <c r="BA287" s="69"/>
      <c r="BB287" s="69"/>
    </row>
    <row r="288" spans="51:54" x14ac:dyDescent="0.2">
      <c r="AY288" s="69"/>
      <c r="AZ288" s="69"/>
      <c r="BA288" s="69"/>
      <c r="BB288" s="69"/>
    </row>
    <row r="289" spans="51:54" x14ac:dyDescent="0.2">
      <c r="AY289" s="69"/>
      <c r="AZ289" s="69"/>
      <c r="BA289" s="69"/>
      <c r="BB289" s="69"/>
    </row>
    <row r="290" spans="51:54" x14ac:dyDescent="0.2">
      <c r="AY290" s="69"/>
      <c r="AZ290" s="69"/>
      <c r="BA290" s="69"/>
      <c r="BB290" s="69"/>
    </row>
    <row r="291" spans="51:54" x14ac:dyDescent="0.2">
      <c r="AY291" s="69"/>
      <c r="AZ291" s="69"/>
      <c r="BA291" s="69"/>
      <c r="BB291" s="69"/>
    </row>
    <row r="292" spans="51:54" x14ac:dyDescent="0.2">
      <c r="AY292" s="69"/>
      <c r="AZ292" s="69"/>
      <c r="BA292" s="69"/>
      <c r="BB292" s="69"/>
    </row>
    <row r="293" spans="51:54" x14ac:dyDescent="0.2">
      <c r="AY293" s="69"/>
      <c r="AZ293" s="69"/>
      <c r="BA293" s="69"/>
      <c r="BB293" s="69"/>
    </row>
    <row r="294" spans="51:54" x14ac:dyDescent="0.2">
      <c r="AY294" s="69"/>
      <c r="AZ294" s="69"/>
      <c r="BA294" s="69"/>
      <c r="BB294" s="69"/>
    </row>
    <row r="295" spans="51:54" x14ac:dyDescent="0.2">
      <c r="AY295" s="69"/>
      <c r="AZ295" s="69"/>
      <c r="BA295" s="69"/>
      <c r="BB295" s="69"/>
    </row>
    <row r="296" spans="51:54" x14ac:dyDescent="0.2">
      <c r="AY296" s="69"/>
      <c r="AZ296" s="69"/>
      <c r="BA296" s="69"/>
      <c r="BB296" s="69"/>
    </row>
    <row r="297" spans="51:54" x14ac:dyDescent="0.2">
      <c r="AY297" s="69"/>
      <c r="AZ297" s="69"/>
      <c r="BA297" s="69"/>
      <c r="BB297" s="69"/>
    </row>
    <row r="298" spans="51:54" x14ac:dyDescent="0.2">
      <c r="AY298" s="69"/>
      <c r="AZ298" s="69"/>
      <c r="BA298" s="69"/>
      <c r="BB298" s="69"/>
    </row>
    <row r="299" spans="51:54" x14ac:dyDescent="0.2">
      <c r="AY299" s="69"/>
      <c r="AZ299" s="69"/>
      <c r="BA299" s="69"/>
      <c r="BB299" s="69"/>
    </row>
    <row r="300" spans="51:54" x14ac:dyDescent="0.2">
      <c r="AY300" s="69"/>
      <c r="AZ300" s="69"/>
      <c r="BA300" s="69"/>
      <c r="BB300" s="69"/>
    </row>
    <row r="301" spans="51:54" x14ac:dyDescent="0.2">
      <c r="AY301" s="69"/>
      <c r="AZ301" s="69"/>
      <c r="BA301" s="69"/>
      <c r="BB301" s="69"/>
    </row>
    <row r="302" spans="51:54" x14ac:dyDescent="0.2">
      <c r="AY302" s="69"/>
      <c r="AZ302" s="69"/>
      <c r="BA302" s="69"/>
      <c r="BB302" s="69"/>
    </row>
    <row r="303" spans="51:54" x14ac:dyDescent="0.2">
      <c r="AY303" s="69"/>
      <c r="AZ303" s="69"/>
      <c r="BA303" s="69"/>
      <c r="BB303" s="69"/>
    </row>
    <row r="304" spans="51:54" x14ac:dyDescent="0.2">
      <c r="AY304" s="69"/>
      <c r="AZ304" s="69"/>
      <c r="BA304" s="69"/>
      <c r="BB304" s="69"/>
    </row>
    <row r="305" spans="51:54" x14ac:dyDescent="0.2">
      <c r="AY305" s="69"/>
      <c r="AZ305" s="69"/>
      <c r="BA305" s="69"/>
      <c r="BB305" s="69"/>
    </row>
    <row r="306" spans="51:54" x14ac:dyDescent="0.2">
      <c r="AY306" s="69"/>
      <c r="AZ306" s="69"/>
      <c r="BA306" s="69"/>
      <c r="BB306" s="69"/>
    </row>
    <row r="307" spans="51:54" x14ac:dyDescent="0.2">
      <c r="AY307" s="69"/>
      <c r="AZ307" s="69"/>
      <c r="BA307" s="69"/>
      <c r="BB307" s="69"/>
    </row>
    <row r="308" spans="51:54" x14ac:dyDescent="0.2">
      <c r="AY308" s="69"/>
      <c r="AZ308" s="69"/>
      <c r="BA308" s="69"/>
      <c r="BB308" s="69"/>
    </row>
    <row r="309" spans="51:54" x14ac:dyDescent="0.2">
      <c r="AY309" s="69"/>
      <c r="AZ309" s="69"/>
      <c r="BA309" s="69"/>
      <c r="BB309" s="69"/>
    </row>
    <row r="310" spans="51:54" x14ac:dyDescent="0.2">
      <c r="AY310" s="69"/>
      <c r="AZ310" s="69"/>
      <c r="BA310" s="69"/>
      <c r="BB310" s="69"/>
    </row>
    <row r="311" spans="51:54" x14ac:dyDescent="0.2">
      <c r="AY311" s="69"/>
      <c r="AZ311" s="69"/>
      <c r="BA311" s="69"/>
      <c r="BB311" s="69"/>
    </row>
    <row r="312" spans="51:54" x14ac:dyDescent="0.2">
      <c r="AY312" s="69"/>
      <c r="AZ312" s="69"/>
      <c r="BA312" s="69"/>
      <c r="BB312" s="69"/>
    </row>
    <row r="313" spans="51:54" x14ac:dyDescent="0.2">
      <c r="AY313" s="69"/>
      <c r="AZ313" s="69"/>
      <c r="BA313" s="69"/>
      <c r="BB313" s="69"/>
    </row>
    <row r="314" spans="51:54" x14ac:dyDescent="0.2">
      <c r="AY314" s="69"/>
      <c r="AZ314" s="69"/>
      <c r="BA314" s="69"/>
      <c r="BB314" s="69"/>
    </row>
    <row r="315" spans="51:54" x14ac:dyDescent="0.2">
      <c r="AY315" s="69"/>
      <c r="AZ315" s="69"/>
      <c r="BA315" s="69"/>
      <c r="BB315" s="69"/>
    </row>
    <row r="316" spans="51:54" x14ac:dyDescent="0.2">
      <c r="AY316" s="69"/>
      <c r="AZ316" s="69"/>
      <c r="BA316" s="69"/>
      <c r="BB316" s="69"/>
    </row>
    <row r="317" spans="51:54" x14ac:dyDescent="0.2">
      <c r="AY317" s="69"/>
      <c r="AZ317" s="69"/>
      <c r="BA317" s="69"/>
      <c r="BB317" s="69"/>
    </row>
    <row r="318" spans="51:54" x14ac:dyDescent="0.2">
      <c r="AY318" s="69"/>
      <c r="AZ318" s="69"/>
      <c r="BA318" s="69"/>
      <c r="BB318" s="69"/>
    </row>
    <row r="319" spans="51:54" x14ac:dyDescent="0.2">
      <c r="AY319" s="69"/>
      <c r="AZ319" s="69"/>
      <c r="BA319" s="69"/>
      <c r="BB319" s="69"/>
    </row>
    <row r="320" spans="51:54" x14ac:dyDescent="0.2">
      <c r="AY320" s="69"/>
      <c r="AZ320" s="69"/>
      <c r="BA320" s="69"/>
      <c r="BB320" s="69"/>
    </row>
    <row r="321" spans="51:54" x14ac:dyDescent="0.2">
      <c r="AY321" s="69"/>
      <c r="AZ321" s="69"/>
      <c r="BA321" s="69"/>
      <c r="BB321" s="69"/>
    </row>
    <row r="322" spans="51:54" x14ac:dyDescent="0.2">
      <c r="AY322" s="69"/>
      <c r="AZ322" s="69"/>
      <c r="BA322" s="69"/>
      <c r="BB322" s="69"/>
    </row>
    <row r="323" spans="51:54" x14ac:dyDescent="0.2">
      <c r="AY323" s="69"/>
      <c r="AZ323" s="69"/>
      <c r="BA323" s="69"/>
      <c r="BB323" s="69"/>
    </row>
    <row r="324" spans="51:54" x14ac:dyDescent="0.2">
      <c r="AY324" s="69"/>
      <c r="AZ324" s="69"/>
      <c r="BA324" s="69"/>
      <c r="BB324" s="69"/>
    </row>
    <row r="325" spans="51:54" x14ac:dyDescent="0.2">
      <c r="AY325" s="69"/>
      <c r="AZ325" s="69"/>
      <c r="BA325" s="69"/>
      <c r="BB325" s="69"/>
    </row>
    <row r="326" spans="51:54" x14ac:dyDescent="0.2">
      <c r="AY326" s="69"/>
      <c r="AZ326" s="69"/>
      <c r="BA326" s="69"/>
      <c r="BB326" s="69"/>
    </row>
    <row r="327" spans="51:54" x14ac:dyDescent="0.2">
      <c r="AY327" s="69"/>
      <c r="AZ327" s="69"/>
      <c r="BA327" s="69"/>
      <c r="BB327" s="69"/>
    </row>
    <row r="328" spans="51:54" x14ac:dyDescent="0.2">
      <c r="AY328" s="69"/>
      <c r="AZ328" s="69"/>
      <c r="BA328" s="69"/>
      <c r="BB328" s="69"/>
    </row>
    <row r="329" spans="51:54" x14ac:dyDescent="0.2">
      <c r="AY329" s="69"/>
      <c r="AZ329" s="69"/>
      <c r="BA329" s="69"/>
      <c r="BB329" s="69"/>
    </row>
    <row r="330" spans="51:54" x14ac:dyDescent="0.2">
      <c r="AY330" s="69"/>
      <c r="AZ330" s="69"/>
      <c r="BA330" s="69"/>
      <c r="BB330" s="69"/>
    </row>
    <row r="331" spans="51:54" x14ac:dyDescent="0.2">
      <c r="AY331" s="69"/>
      <c r="AZ331" s="69"/>
      <c r="BA331" s="69"/>
      <c r="BB331" s="69"/>
    </row>
    <row r="332" spans="51:54" x14ac:dyDescent="0.2">
      <c r="AY332" s="69"/>
      <c r="AZ332" s="69"/>
      <c r="BA332" s="69"/>
      <c r="BB332" s="69"/>
    </row>
    <row r="333" spans="51:54" x14ac:dyDescent="0.2">
      <c r="AY333" s="69"/>
      <c r="AZ333" s="69"/>
      <c r="BA333" s="69"/>
      <c r="BB333" s="69"/>
    </row>
    <row r="334" spans="51:54" x14ac:dyDescent="0.2">
      <c r="AY334" s="69"/>
      <c r="AZ334" s="69"/>
      <c r="BA334" s="69"/>
      <c r="BB334" s="69"/>
    </row>
    <row r="335" spans="51:54" x14ac:dyDescent="0.2">
      <c r="AY335" s="69"/>
      <c r="AZ335" s="69"/>
      <c r="BA335" s="69"/>
      <c r="BB335" s="69"/>
    </row>
    <row r="336" spans="51:54" x14ac:dyDescent="0.2">
      <c r="AY336" s="69"/>
      <c r="AZ336" s="69"/>
      <c r="BA336" s="69"/>
      <c r="BB336" s="69"/>
    </row>
    <row r="337" spans="51:54" x14ac:dyDescent="0.2">
      <c r="AY337" s="69"/>
      <c r="AZ337" s="69"/>
      <c r="BA337" s="69"/>
      <c r="BB337" s="69"/>
    </row>
    <row r="338" spans="51:54" x14ac:dyDescent="0.2">
      <c r="AY338" s="69"/>
      <c r="AZ338" s="69"/>
      <c r="BA338" s="69"/>
      <c r="BB338" s="69"/>
    </row>
    <row r="339" spans="51:54" x14ac:dyDescent="0.2">
      <c r="AY339" s="69"/>
      <c r="AZ339" s="69"/>
      <c r="BA339" s="69"/>
      <c r="BB339" s="69"/>
    </row>
    <row r="340" spans="51:54" x14ac:dyDescent="0.2">
      <c r="AY340" s="69"/>
      <c r="AZ340" s="69"/>
      <c r="BA340" s="69"/>
      <c r="BB340" s="69"/>
    </row>
    <row r="341" spans="51:54" x14ac:dyDescent="0.2">
      <c r="AY341" s="69"/>
      <c r="AZ341" s="69"/>
      <c r="BA341" s="69"/>
      <c r="BB341" s="69"/>
    </row>
    <row r="342" spans="51:54" x14ac:dyDescent="0.2">
      <c r="AY342" s="69"/>
      <c r="AZ342" s="69"/>
      <c r="BA342" s="69"/>
      <c r="BB342" s="69"/>
    </row>
    <row r="343" spans="51:54" x14ac:dyDescent="0.2">
      <c r="AY343" s="69"/>
      <c r="AZ343" s="69"/>
      <c r="BA343" s="69"/>
      <c r="BB343" s="69"/>
    </row>
    <row r="344" spans="51:54" x14ac:dyDescent="0.2">
      <c r="AY344" s="69"/>
      <c r="AZ344" s="69"/>
      <c r="BA344" s="69"/>
      <c r="BB344" s="69"/>
    </row>
    <row r="345" spans="51:54" x14ac:dyDescent="0.2">
      <c r="AY345" s="69"/>
      <c r="AZ345" s="69"/>
      <c r="BA345" s="69"/>
      <c r="BB345" s="69"/>
    </row>
    <row r="346" spans="51:54" x14ac:dyDescent="0.2">
      <c r="AY346" s="69"/>
      <c r="AZ346" s="69"/>
      <c r="BA346" s="69"/>
      <c r="BB346" s="69"/>
    </row>
    <row r="347" spans="51:54" x14ac:dyDescent="0.2">
      <c r="AY347" s="69"/>
      <c r="AZ347" s="69"/>
      <c r="BA347" s="69"/>
      <c r="BB347" s="69"/>
    </row>
    <row r="348" spans="51:54" x14ac:dyDescent="0.2">
      <c r="AY348" s="69"/>
      <c r="AZ348" s="69"/>
      <c r="BA348" s="69"/>
      <c r="BB348" s="69"/>
    </row>
    <row r="349" spans="51:54" x14ac:dyDescent="0.2">
      <c r="AY349" s="69"/>
      <c r="AZ349" s="69"/>
      <c r="BA349" s="69"/>
      <c r="BB349" s="69"/>
    </row>
    <row r="350" spans="51:54" x14ac:dyDescent="0.2">
      <c r="AY350" s="69"/>
      <c r="AZ350" s="69"/>
      <c r="BA350" s="69"/>
      <c r="BB350" s="69"/>
    </row>
    <row r="351" spans="51:54" x14ac:dyDescent="0.2">
      <c r="AY351" s="69"/>
      <c r="AZ351" s="69"/>
      <c r="BA351" s="69"/>
      <c r="BB351" s="69"/>
    </row>
    <row r="352" spans="51:54" x14ac:dyDescent="0.2">
      <c r="AY352" s="69"/>
      <c r="AZ352" s="69"/>
      <c r="BA352" s="69"/>
      <c r="BB352" s="69"/>
    </row>
    <row r="353" spans="51:54" x14ac:dyDescent="0.2">
      <c r="AY353" s="69"/>
      <c r="AZ353" s="69"/>
      <c r="BA353" s="69"/>
      <c r="BB353" s="69"/>
    </row>
    <row r="354" spans="51:54" x14ac:dyDescent="0.2">
      <c r="AY354" s="69"/>
      <c r="AZ354" s="69"/>
      <c r="BA354" s="69"/>
      <c r="BB354" s="69"/>
    </row>
    <row r="355" spans="51:54" x14ac:dyDescent="0.2">
      <c r="AY355" s="69"/>
      <c r="AZ355" s="69"/>
      <c r="BA355" s="69"/>
      <c r="BB355" s="69"/>
    </row>
    <row r="356" spans="51:54" x14ac:dyDescent="0.2">
      <c r="AY356" s="69"/>
      <c r="AZ356" s="69"/>
      <c r="BA356" s="69"/>
      <c r="BB356" s="69"/>
    </row>
    <row r="357" spans="51:54" x14ac:dyDescent="0.2">
      <c r="AY357" s="69"/>
      <c r="AZ357" s="69"/>
      <c r="BA357" s="69"/>
      <c r="BB357" s="69"/>
    </row>
    <row r="358" spans="51:54" x14ac:dyDescent="0.2">
      <c r="AY358" s="69"/>
      <c r="AZ358" s="69"/>
      <c r="BA358" s="69"/>
      <c r="BB358" s="69"/>
    </row>
    <row r="359" spans="51:54" x14ac:dyDescent="0.2">
      <c r="AY359" s="69"/>
      <c r="AZ359" s="69"/>
      <c r="BA359" s="69"/>
      <c r="BB359" s="69"/>
    </row>
    <row r="360" spans="51:54" x14ac:dyDescent="0.2">
      <c r="AY360" s="69"/>
      <c r="AZ360" s="69"/>
      <c r="BA360" s="69"/>
      <c r="BB360" s="69"/>
    </row>
    <row r="361" spans="51:54" x14ac:dyDescent="0.2">
      <c r="AY361" s="69"/>
      <c r="AZ361" s="69"/>
      <c r="BA361" s="69"/>
      <c r="BB361" s="69"/>
    </row>
    <row r="362" spans="51:54" x14ac:dyDescent="0.2">
      <c r="AY362" s="69"/>
      <c r="AZ362" s="69"/>
      <c r="BA362" s="69"/>
      <c r="BB362" s="69"/>
    </row>
    <row r="363" spans="51:54" x14ac:dyDescent="0.2">
      <c r="AY363" s="69"/>
      <c r="AZ363" s="69"/>
      <c r="BA363" s="69"/>
      <c r="BB363" s="69"/>
    </row>
    <row r="364" spans="51:54" x14ac:dyDescent="0.2">
      <c r="AY364" s="69"/>
      <c r="AZ364" s="69"/>
      <c r="BA364" s="69"/>
      <c r="BB364" s="69"/>
    </row>
    <row r="365" spans="51:54" x14ac:dyDescent="0.2">
      <c r="AY365" s="69"/>
      <c r="AZ365" s="69"/>
      <c r="BA365" s="69"/>
      <c r="BB365" s="69"/>
    </row>
    <row r="366" spans="51:54" x14ac:dyDescent="0.2">
      <c r="AY366" s="69"/>
      <c r="AZ366" s="69"/>
      <c r="BA366" s="69"/>
      <c r="BB366" s="69"/>
    </row>
    <row r="367" spans="51:54" x14ac:dyDescent="0.2">
      <c r="AY367" s="69"/>
      <c r="AZ367" s="69"/>
      <c r="BA367" s="69"/>
      <c r="BB367" s="69"/>
    </row>
    <row r="368" spans="51:54" x14ac:dyDescent="0.2">
      <c r="AY368" s="69"/>
      <c r="AZ368" s="69"/>
      <c r="BA368" s="69"/>
      <c r="BB368" s="69"/>
    </row>
    <row r="369" spans="51:54" x14ac:dyDescent="0.2">
      <c r="AY369" s="69"/>
      <c r="AZ369" s="69"/>
      <c r="BA369" s="69"/>
      <c r="BB369" s="69"/>
    </row>
    <row r="370" spans="51:54" x14ac:dyDescent="0.2">
      <c r="AY370" s="69"/>
      <c r="AZ370" s="69"/>
      <c r="BA370" s="69"/>
      <c r="BB370" s="69"/>
    </row>
    <row r="371" spans="51:54" x14ac:dyDescent="0.2">
      <c r="AY371" s="69"/>
      <c r="AZ371" s="69"/>
      <c r="BA371" s="69"/>
      <c r="BB371" s="69"/>
    </row>
    <row r="372" spans="51:54" x14ac:dyDescent="0.2">
      <c r="AY372" s="69"/>
      <c r="AZ372" s="69"/>
      <c r="BA372" s="69"/>
      <c r="BB372" s="69"/>
    </row>
    <row r="373" spans="51:54" x14ac:dyDescent="0.2">
      <c r="AY373" s="69"/>
      <c r="AZ373" s="69"/>
      <c r="BA373" s="69"/>
      <c r="BB373" s="69"/>
    </row>
    <row r="374" spans="51:54" x14ac:dyDescent="0.2">
      <c r="AY374" s="69"/>
      <c r="AZ374" s="69"/>
      <c r="BA374" s="69"/>
      <c r="BB374" s="69"/>
    </row>
    <row r="375" spans="51:54" x14ac:dyDescent="0.2">
      <c r="AY375" s="69"/>
      <c r="AZ375" s="69"/>
      <c r="BA375" s="69"/>
      <c r="BB375" s="69"/>
    </row>
    <row r="376" spans="51:54" x14ac:dyDescent="0.2">
      <c r="AY376" s="69"/>
      <c r="AZ376" s="69"/>
      <c r="BA376" s="69"/>
      <c r="BB376" s="69"/>
    </row>
    <row r="377" spans="51:54" x14ac:dyDescent="0.2">
      <c r="AY377" s="69"/>
      <c r="AZ377" s="69"/>
      <c r="BA377" s="69"/>
      <c r="BB377" s="69"/>
    </row>
    <row r="378" spans="51:54" x14ac:dyDescent="0.2">
      <c r="AY378" s="69"/>
      <c r="AZ378" s="69"/>
      <c r="BA378" s="69"/>
      <c r="BB378" s="69"/>
    </row>
    <row r="379" spans="51:54" x14ac:dyDescent="0.2">
      <c r="AY379" s="69"/>
      <c r="AZ379" s="69"/>
      <c r="BA379" s="69"/>
      <c r="BB379" s="69"/>
    </row>
    <row r="380" spans="51:54" x14ac:dyDescent="0.2">
      <c r="AY380" s="69"/>
      <c r="AZ380" s="69"/>
      <c r="BA380" s="69"/>
      <c r="BB380" s="69"/>
    </row>
    <row r="381" spans="51:54" x14ac:dyDescent="0.2">
      <c r="AY381" s="69"/>
      <c r="AZ381" s="69"/>
      <c r="BA381" s="69"/>
      <c r="BB381" s="69"/>
    </row>
    <row r="382" spans="51:54" x14ac:dyDescent="0.2">
      <c r="AY382" s="69"/>
      <c r="AZ382" s="69"/>
      <c r="BA382" s="69"/>
      <c r="BB382" s="69"/>
    </row>
    <row r="383" spans="51:54" x14ac:dyDescent="0.2">
      <c r="AY383" s="69"/>
      <c r="AZ383" s="69"/>
      <c r="BA383" s="69"/>
      <c r="BB383" s="69"/>
    </row>
    <row r="384" spans="51:54" x14ac:dyDescent="0.2">
      <c r="AY384" s="69"/>
      <c r="AZ384" s="69"/>
      <c r="BA384" s="69"/>
      <c r="BB384" s="69"/>
    </row>
    <row r="385" spans="51:54" x14ac:dyDescent="0.2">
      <c r="AY385" s="69"/>
      <c r="AZ385" s="69"/>
      <c r="BA385" s="69"/>
      <c r="BB385" s="69"/>
    </row>
    <row r="386" spans="51:54" x14ac:dyDescent="0.2">
      <c r="AY386" s="69"/>
      <c r="AZ386" s="69"/>
      <c r="BA386" s="69"/>
      <c r="BB386" s="69"/>
    </row>
    <row r="387" spans="51:54" x14ac:dyDescent="0.2">
      <c r="AY387" s="69"/>
      <c r="AZ387" s="69"/>
      <c r="BA387" s="69"/>
      <c r="BB387" s="69"/>
    </row>
    <row r="388" spans="51:54" x14ac:dyDescent="0.2">
      <c r="AY388" s="69"/>
      <c r="AZ388" s="69"/>
      <c r="BA388" s="69"/>
      <c r="BB388" s="69"/>
    </row>
    <row r="389" spans="51:54" x14ac:dyDescent="0.2">
      <c r="AY389" s="69"/>
      <c r="AZ389" s="69"/>
      <c r="BA389" s="69"/>
      <c r="BB389" s="69"/>
    </row>
    <row r="390" spans="51:54" x14ac:dyDescent="0.2">
      <c r="AY390" s="69"/>
      <c r="AZ390" s="69"/>
      <c r="BA390" s="69"/>
      <c r="BB390" s="69"/>
    </row>
    <row r="391" spans="51:54" x14ac:dyDescent="0.2">
      <c r="AY391" s="69"/>
      <c r="AZ391" s="69"/>
      <c r="BA391" s="69"/>
      <c r="BB391" s="69"/>
    </row>
    <row r="392" spans="51:54" x14ac:dyDescent="0.2">
      <c r="AY392" s="69"/>
      <c r="AZ392" s="69"/>
      <c r="BA392" s="69"/>
      <c r="BB392" s="69"/>
    </row>
    <row r="393" spans="51:54" x14ac:dyDescent="0.2">
      <c r="AY393" s="69"/>
      <c r="AZ393" s="69"/>
      <c r="BA393" s="69"/>
      <c r="BB393" s="69"/>
    </row>
    <row r="394" spans="51:54" x14ac:dyDescent="0.2">
      <c r="AY394" s="69"/>
      <c r="AZ394" s="69"/>
      <c r="BA394" s="69"/>
      <c r="BB394" s="69"/>
    </row>
    <row r="395" spans="51:54" x14ac:dyDescent="0.2">
      <c r="AY395" s="69"/>
      <c r="AZ395" s="69"/>
      <c r="BA395" s="69"/>
      <c r="BB395" s="69"/>
    </row>
    <row r="396" spans="51:54" x14ac:dyDescent="0.2">
      <c r="AY396" s="69"/>
      <c r="AZ396" s="69"/>
      <c r="BA396" s="69"/>
      <c r="BB396" s="69"/>
    </row>
    <row r="397" spans="51:54" x14ac:dyDescent="0.2">
      <c r="AY397" s="69"/>
      <c r="AZ397" s="69"/>
      <c r="BA397" s="69"/>
      <c r="BB397" s="69"/>
    </row>
    <row r="398" spans="51:54" x14ac:dyDescent="0.2">
      <c r="AY398" s="69"/>
      <c r="AZ398" s="69"/>
      <c r="BA398" s="69"/>
      <c r="BB398" s="69"/>
    </row>
    <row r="399" spans="51:54" x14ac:dyDescent="0.2">
      <c r="AY399" s="69"/>
      <c r="AZ399" s="69"/>
      <c r="BA399" s="69"/>
      <c r="BB399" s="69"/>
    </row>
    <row r="400" spans="51:54" x14ac:dyDescent="0.2">
      <c r="AY400" s="69"/>
      <c r="AZ400" s="69"/>
      <c r="BA400" s="69"/>
      <c r="BB400" s="69"/>
    </row>
    <row r="401" spans="51:54" x14ac:dyDescent="0.2">
      <c r="AY401" s="69"/>
      <c r="AZ401" s="69"/>
      <c r="BA401" s="69"/>
      <c r="BB401" s="69"/>
    </row>
    <row r="402" spans="51:54" x14ac:dyDescent="0.2">
      <c r="AY402" s="69"/>
      <c r="AZ402" s="69"/>
      <c r="BA402" s="69"/>
      <c r="BB402" s="69"/>
    </row>
    <row r="403" spans="51:54" x14ac:dyDescent="0.2">
      <c r="AY403" s="69"/>
      <c r="AZ403" s="69"/>
      <c r="BA403" s="69"/>
      <c r="BB403" s="69"/>
    </row>
    <row r="404" spans="51:54" x14ac:dyDescent="0.2">
      <c r="AY404" s="69"/>
      <c r="AZ404" s="69"/>
      <c r="BA404" s="69"/>
      <c r="BB404" s="69"/>
    </row>
    <row r="405" spans="51:54" x14ac:dyDescent="0.2">
      <c r="AY405" s="69"/>
      <c r="AZ405" s="69"/>
      <c r="BA405" s="69"/>
      <c r="BB405" s="69"/>
    </row>
    <row r="406" spans="51:54" x14ac:dyDescent="0.2">
      <c r="AY406" s="69"/>
      <c r="AZ406" s="69"/>
      <c r="BA406" s="69"/>
      <c r="BB406" s="69"/>
    </row>
    <row r="407" spans="51:54" x14ac:dyDescent="0.2">
      <c r="AY407" s="69"/>
      <c r="AZ407" s="69"/>
      <c r="BA407" s="69"/>
      <c r="BB407" s="69"/>
    </row>
    <row r="408" spans="51:54" x14ac:dyDescent="0.2">
      <c r="AY408" s="69"/>
      <c r="AZ408" s="69"/>
      <c r="BA408" s="69"/>
      <c r="BB408" s="69"/>
    </row>
  </sheetData>
  <autoFilter ref="A11:BB85" xr:uid="{111E4D45-CB2E-4F72-8DC6-F4FD4F40CE8B}"/>
  <mergeCells count="231">
    <mergeCell ref="F10:H10"/>
    <mergeCell ref="F11:H11"/>
    <mergeCell ref="F12:H12"/>
    <mergeCell ref="F13:H13"/>
    <mergeCell ref="F14:H14"/>
    <mergeCell ref="K7:L7"/>
    <mergeCell ref="K8:L8"/>
    <mergeCell ref="Q1:Q2"/>
    <mergeCell ref="B2:G3"/>
    <mergeCell ref="K4:L4"/>
    <mergeCell ref="H4:I4"/>
    <mergeCell ref="K5:L6"/>
    <mergeCell ref="Q5:Q6"/>
    <mergeCell ref="F20:H20"/>
    <mergeCell ref="F21:H21"/>
    <mergeCell ref="F22:H22"/>
    <mergeCell ref="F23:H23"/>
    <mergeCell ref="F24:H24"/>
    <mergeCell ref="F15:H15"/>
    <mergeCell ref="F16:H16"/>
    <mergeCell ref="F17:H17"/>
    <mergeCell ref="F18:H18"/>
    <mergeCell ref="F19:H19"/>
    <mergeCell ref="F30:H30"/>
    <mergeCell ref="F31:H31"/>
    <mergeCell ref="F32:H32"/>
    <mergeCell ref="F33:H33"/>
    <mergeCell ref="F34:H34"/>
    <mergeCell ref="F25:H25"/>
    <mergeCell ref="F26:H26"/>
    <mergeCell ref="F27:H27"/>
    <mergeCell ref="F28:H28"/>
    <mergeCell ref="F29:H29"/>
    <mergeCell ref="F41:H41"/>
    <mergeCell ref="F42:H42"/>
    <mergeCell ref="F43:H43"/>
    <mergeCell ref="F44:H44"/>
    <mergeCell ref="F45:H45"/>
    <mergeCell ref="F35:H35"/>
    <mergeCell ref="F36:H36"/>
    <mergeCell ref="F37:H37"/>
    <mergeCell ref="F38:H38"/>
    <mergeCell ref="F40:H40"/>
    <mergeCell ref="F65:H65"/>
    <mergeCell ref="F51:H51"/>
    <mergeCell ref="F52:H52"/>
    <mergeCell ref="F53:H53"/>
    <mergeCell ref="F54:H54"/>
    <mergeCell ref="F55:H55"/>
    <mergeCell ref="F46:H46"/>
    <mergeCell ref="F47:H47"/>
    <mergeCell ref="F48:H48"/>
    <mergeCell ref="F49:H49"/>
    <mergeCell ref="F50:H50"/>
    <mergeCell ref="F63:H63"/>
    <mergeCell ref="M16:O16"/>
    <mergeCell ref="P16:R16"/>
    <mergeCell ref="J17:K17"/>
    <mergeCell ref="M17:O17"/>
    <mergeCell ref="P17:R17"/>
    <mergeCell ref="F66:H66"/>
    <mergeCell ref="M10:O10"/>
    <mergeCell ref="P10:R10"/>
    <mergeCell ref="J12:K12"/>
    <mergeCell ref="M12:O12"/>
    <mergeCell ref="P12:R12"/>
    <mergeCell ref="J13:K13"/>
    <mergeCell ref="M13:O13"/>
    <mergeCell ref="P13:R13"/>
    <mergeCell ref="J14:K14"/>
    <mergeCell ref="M14:O14"/>
    <mergeCell ref="P14:R14"/>
    <mergeCell ref="J15:K15"/>
    <mergeCell ref="M15:O15"/>
    <mergeCell ref="P15:R15"/>
    <mergeCell ref="J16:K16"/>
    <mergeCell ref="F56:H56"/>
    <mergeCell ref="F57:H57"/>
    <mergeCell ref="F58:H58"/>
    <mergeCell ref="J20:K20"/>
    <mergeCell ref="M20:O20"/>
    <mergeCell ref="P20:R20"/>
    <mergeCell ref="J21:K21"/>
    <mergeCell ref="M21:O21"/>
    <mergeCell ref="P21:R21"/>
    <mergeCell ref="J18:K18"/>
    <mergeCell ref="M18:O18"/>
    <mergeCell ref="P18:R18"/>
    <mergeCell ref="J19:K19"/>
    <mergeCell ref="M19:O19"/>
    <mergeCell ref="P19:R19"/>
    <mergeCell ref="J24:K24"/>
    <mergeCell ref="M24:O24"/>
    <mergeCell ref="P24:R24"/>
    <mergeCell ref="J25:K25"/>
    <mergeCell ref="M25:O25"/>
    <mergeCell ref="P25:R25"/>
    <mergeCell ref="J22:K22"/>
    <mergeCell ref="M22:O22"/>
    <mergeCell ref="P22:R22"/>
    <mergeCell ref="J23:K23"/>
    <mergeCell ref="M23:O23"/>
    <mergeCell ref="P23:R23"/>
    <mergeCell ref="J28:K28"/>
    <mergeCell ref="M28:O28"/>
    <mergeCell ref="P28:R28"/>
    <mergeCell ref="J29:K29"/>
    <mergeCell ref="M29:O29"/>
    <mergeCell ref="P29:R29"/>
    <mergeCell ref="J26:K26"/>
    <mergeCell ref="M26:O26"/>
    <mergeCell ref="P26:R26"/>
    <mergeCell ref="J27:K27"/>
    <mergeCell ref="M27:O27"/>
    <mergeCell ref="P27:R27"/>
    <mergeCell ref="J32:K32"/>
    <mergeCell ref="M32:O32"/>
    <mergeCell ref="P32:R32"/>
    <mergeCell ref="J33:K33"/>
    <mergeCell ref="M33:O33"/>
    <mergeCell ref="P33:R33"/>
    <mergeCell ref="J30:K30"/>
    <mergeCell ref="M30:O30"/>
    <mergeCell ref="P30:R30"/>
    <mergeCell ref="J31:K31"/>
    <mergeCell ref="M31:O31"/>
    <mergeCell ref="P31:R31"/>
    <mergeCell ref="J36:K36"/>
    <mergeCell ref="M36:O36"/>
    <mergeCell ref="P36:R36"/>
    <mergeCell ref="J37:K37"/>
    <mergeCell ref="M37:O37"/>
    <mergeCell ref="P37:R37"/>
    <mergeCell ref="J34:K34"/>
    <mergeCell ref="M34:O34"/>
    <mergeCell ref="P34:R34"/>
    <mergeCell ref="J35:K35"/>
    <mergeCell ref="M35:O35"/>
    <mergeCell ref="P35:R35"/>
    <mergeCell ref="J41:K41"/>
    <mergeCell ref="M41:O41"/>
    <mergeCell ref="P41:R41"/>
    <mergeCell ref="J42:K42"/>
    <mergeCell ref="M42:O42"/>
    <mergeCell ref="P42:R42"/>
    <mergeCell ref="J38:K38"/>
    <mergeCell ref="M38:O38"/>
    <mergeCell ref="P38:R38"/>
    <mergeCell ref="J40:K40"/>
    <mergeCell ref="M40:O40"/>
    <mergeCell ref="P40:R40"/>
    <mergeCell ref="J45:K45"/>
    <mergeCell ref="M45:O45"/>
    <mergeCell ref="P45:R45"/>
    <mergeCell ref="J46:K46"/>
    <mergeCell ref="M46:O46"/>
    <mergeCell ref="P46:R46"/>
    <mergeCell ref="J43:K43"/>
    <mergeCell ref="M43:O43"/>
    <mergeCell ref="P43:R43"/>
    <mergeCell ref="J44:K44"/>
    <mergeCell ref="M44:O44"/>
    <mergeCell ref="P44:R44"/>
    <mergeCell ref="J49:K49"/>
    <mergeCell ref="M49:O49"/>
    <mergeCell ref="P49:R49"/>
    <mergeCell ref="J50:K50"/>
    <mergeCell ref="M50:O50"/>
    <mergeCell ref="P50:R50"/>
    <mergeCell ref="J47:K47"/>
    <mergeCell ref="M47:O47"/>
    <mergeCell ref="P47:R47"/>
    <mergeCell ref="J48:K48"/>
    <mergeCell ref="M48:O48"/>
    <mergeCell ref="P48:R48"/>
    <mergeCell ref="J53:K53"/>
    <mergeCell ref="M53:O53"/>
    <mergeCell ref="P53:R53"/>
    <mergeCell ref="J54:K54"/>
    <mergeCell ref="M54:O54"/>
    <mergeCell ref="P54:R54"/>
    <mergeCell ref="J51:K51"/>
    <mergeCell ref="M51:O51"/>
    <mergeCell ref="P51:R51"/>
    <mergeCell ref="J52:K52"/>
    <mergeCell ref="M52:O52"/>
    <mergeCell ref="P52:R52"/>
    <mergeCell ref="T5:U9"/>
    <mergeCell ref="J66:K66"/>
    <mergeCell ref="M66:O66"/>
    <mergeCell ref="P66:R66"/>
    <mergeCell ref="M68:O68"/>
    <mergeCell ref="P68:R68"/>
    <mergeCell ref="J62:K62"/>
    <mergeCell ref="M62:O62"/>
    <mergeCell ref="P62:R62"/>
    <mergeCell ref="J65:K65"/>
    <mergeCell ref="M65:O65"/>
    <mergeCell ref="P65:R65"/>
    <mergeCell ref="J57:K57"/>
    <mergeCell ref="M57:O57"/>
    <mergeCell ref="P57:R57"/>
    <mergeCell ref="J58:K58"/>
    <mergeCell ref="M58:O58"/>
    <mergeCell ref="P58:R58"/>
    <mergeCell ref="J55:K55"/>
    <mergeCell ref="M55:O55"/>
    <mergeCell ref="P55:R55"/>
    <mergeCell ref="J56:K56"/>
    <mergeCell ref="M56:O56"/>
    <mergeCell ref="P56:R56"/>
    <mergeCell ref="J63:K63"/>
    <mergeCell ref="M63:O63"/>
    <mergeCell ref="P63:R63"/>
    <mergeCell ref="F64:H64"/>
    <mergeCell ref="J64:K64"/>
    <mergeCell ref="M64:O64"/>
    <mergeCell ref="P64:R64"/>
    <mergeCell ref="F59:H59"/>
    <mergeCell ref="J59:K59"/>
    <mergeCell ref="M59:O59"/>
    <mergeCell ref="P59:R59"/>
    <mergeCell ref="F60:H60"/>
    <mergeCell ref="J60:K60"/>
    <mergeCell ref="M60:O60"/>
    <mergeCell ref="P60:R60"/>
    <mergeCell ref="F61:H61"/>
    <mergeCell ref="J61:K61"/>
    <mergeCell ref="M61:O61"/>
    <mergeCell ref="P61:R61"/>
    <mergeCell ref="F62:H62"/>
  </mergeCells>
  <phoneticPr fontId="18" type="noConversion"/>
  <printOptions horizontalCentered="1"/>
  <pageMargins left="0.39370078740157483" right="0.39370078740157483" top="0.78740157480314965" bottom="0.39370078740157483" header="0.31496062992125984" footer="0.51181102362204722"/>
  <pageSetup paperSize="9" scale="43" orientation="landscape" r:id="rId1"/>
  <headerFooter alignWithMargins="0">
    <oddHeader>&amp;C&amp;"Arial,Negrito"&amp;12&amp;F</oddHeader>
    <oddFooter>&amp;C&amp;"Arial,Negrito"&amp;12&amp;A</oddFooter>
  </headerFooter>
  <rowBreaks count="1" manualBreakCount="1">
    <brk id="38" max="18" man="1"/>
  </rowBreaks>
  <ignoredErrors>
    <ignoredError sqref="C4:Q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17</vt:i4>
      </vt:variant>
      <vt:variant>
        <vt:lpstr>Intervalos Nomeados</vt:lpstr>
      </vt:variant>
      <vt:variant>
        <vt:i4>29</vt:i4>
      </vt:variant>
    </vt:vector>
  </HeadingPairs>
  <TitlesOfParts>
    <vt:vector size="46" baseType="lpstr">
      <vt:lpstr>ANP após 2015</vt:lpstr>
      <vt:lpstr>INCC</vt:lpstr>
      <vt:lpstr>IGP-DI</vt:lpstr>
      <vt:lpstr>PROPOSTA</vt:lpstr>
      <vt:lpstr>med_SEM REEQ</vt:lpstr>
      <vt:lpstr>med a</vt:lpstr>
      <vt:lpstr>med b</vt:lpstr>
      <vt:lpstr>med c</vt:lpstr>
      <vt:lpstr>med d</vt:lpstr>
      <vt:lpstr>med e</vt:lpstr>
      <vt:lpstr>med f</vt:lpstr>
      <vt:lpstr>med g</vt:lpstr>
      <vt:lpstr>med h</vt:lpstr>
      <vt:lpstr>med i</vt:lpstr>
      <vt:lpstr>med-soma</vt:lpstr>
      <vt:lpstr>saldo</vt:lpstr>
      <vt:lpstr>global</vt:lpstr>
      <vt:lpstr>'ANP após 2015'!Area_de_impressao</vt:lpstr>
      <vt:lpstr>global!Area_de_impressao</vt:lpstr>
      <vt:lpstr>'med a'!Area_de_impressao</vt:lpstr>
      <vt:lpstr>'med b'!Area_de_impressao</vt:lpstr>
      <vt:lpstr>'med c'!Area_de_impressao</vt:lpstr>
      <vt:lpstr>'med d'!Area_de_impressao</vt:lpstr>
      <vt:lpstr>'med e'!Area_de_impressao</vt:lpstr>
      <vt:lpstr>'med f'!Area_de_impressao</vt:lpstr>
      <vt:lpstr>'med g'!Area_de_impressao</vt:lpstr>
      <vt:lpstr>'med h'!Area_de_impressao</vt:lpstr>
      <vt:lpstr>'med i'!Area_de_impressao</vt:lpstr>
      <vt:lpstr>'med_SEM REEQ'!Area_de_impressao</vt:lpstr>
      <vt:lpstr>'med-soma'!Area_de_impressao</vt:lpstr>
      <vt:lpstr>PROPOSTA!Area_de_impressao</vt:lpstr>
      <vt:lpstr>saldo!Area_de_impressao</vt:lpstr>
      <vt:lpstr>global!Titulos_de_impressao</vt:lpstr>
      <vt:lpstr>'med a'!Titulos_de_impressao</vt:lpstr>
      <vt:lpstr>'med b'!Titulos_de_impressao</vt:lpstr>
      <vt:lpstr>'med c'!Titulos_de_impressao</vt:lpstr>
      <vt:lpstr>'med d'!Titulos_de_impressao</vt:lpstr>
      <vt:lpstr>'med e'!Titulos_de_impressao</vt:lpstr>
      <vt:lpstr>'med f'!Titulos_de_impressao</vt:lpstr>
      <vt:lpstr>'med g'!Titulos_de_impressao</vt:lpstr>
      <vt:lpstr>'med h'!Titulos_de_impressao</vt:lpstr>
      <vt:lpstr>'med i'!Titulos_de_impressao</vt:lpstr>
      <vt:lpstr>'med_SEM REEQ'!Titulos_de_impressao</vt:lpstr>
      <vt:lpstr>'med-soma'!Titulos_de_impressao</vt:lpstr>
      <vt:lpstr>PROPOSTA!Titulos_de_impressao</vt:lpstr>
      <vt:lpstr>saldo!Titulos_de_impressao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CTI</dc:creator>
  <cp:lastModifiedBy>Maria G. S. Borguezan (GEDA)</cp:lastModifiedBy>
  <cp:lastPrinted>2026-06-10T15:08:36Z</cp:lastPrinted>
  <dcterms:created xsi:type="dcterms:W3CDTF">2019-03-12T12:23:18Z</dcterms:created>
  <dcterms:modified xsi:type="dcterms:W3CDTF">2026-07-14T12:07:46Z</dcterms:modified>
</cp:coreProperties>
</file>